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Rekapitulace stavby" sheetId="1" r:id="rId1"/>
    <sheet name="VON - Vedlejší a ostatní ..." sheetId="2" r:id="rId2"/>
    <sheet name="D.1.1-2 - Architektonicko..." sheetId="3" r:id="rId3"/>
  </sheets>
  <definedNames>
    <definedName name="_xlnm._FilterDatabase" localSheetId="2" hidden="1">'D.1.1-2 - Architektonicko...'!$C$91:$K$254</definedName>
    <definedName name="_xlnm._FilterDatabase" localSheetId="1" hidden="1">'VON - Vedlejší a ostatní ...'!$C$85:$K$111</definedName>
    <definedName name="_xlnm.Print_Titles" localSheetId="2">'D.1.1-2 - Architektonicko...'!$91:$91</definedName>
    <definedName name="_xlnm.Print_Titles" localSheetId="0">'Rekapitulace stavby'!$52:$52</definedName>
    <definedName name="_xlnm.Print_Titles" localSheetId="1">'VON - Vedlejší a ostatní ...'!$85:$85</definedName>
    <definedName name="_xlnm.Print_Area" localSheetId="2">'D.1.1-2 - Architektonicko...'!$B$3:$K$255</definedName>
    <definedName name="_xlnm.Print_Area" localSheetId="0">'Rekapitulace stavby'!$D$4:$AO$36,'Rekapitulace stavby'!$C$42:$AQ$57</definedName>
    <definedName name="_xlnm.Print_Area" localSheetId="1">'VON - Vedlejší a ostatní ...'!$B$3:$K$112</definedName>
  </definedNames>
  <calcPr calcId="124519"/>
</workbook>
</file>

<file path=xl/calcChain.xml><?xml version="1.0" encoding="utf-8"?>
<calcChain xmlns="http://schemas.openxmlformats.org/spreadsheetml/2006/main">
  <c r="H159" i="3"/>
  <c r="BK159" s="1"/>
  <c r="J37"/>
  <c r="J36"/>
  <c r="AY56" i="1" s="1"/>
  <c r="J35" i="3"/>
  <c r="AX56" i="1"/>
  <c r="BI251" i="3"/>
  <c r="BH251"/>
  <c r="BG251"/>
  <c r="BF251"/>
  <c r="T251"/>
  <c r="R251"/>
  <c r="P251"/>
  <c r="BK251"/>
  <c r="J251"/>
  <c r="BE251" s="1"/>
  <c r="BI247"/>
  <c r="BH247"/>
  <c r="BG247"/>
  <c r="BF247"/>
  <c r="T247"/>
  <c r="R247"/>
  <c r="R237" s="1"/>
  <c r="P247"/>
  <c r="BK247"/>
  <c r="J247"/>
  <c r="BE247"/>
  <c r="BI243"/>
  <c r="BH243"/>
  <c r="BG243"/>
  <c r="BF243"/>
  <c r="T243"/>
  <c r="R243"/>
  <c r="P243"/>
  <c r="BK243"/>
  <c r="J243"/>
  <c r="BE243" s="1"/>
  <c r="BI238"/>
  <c r="BH238"/>
  <c r="BG238"/>
  <c r="BF238"/>
  <c r="T238"/>
  <c r="T237"/>
  <c r="T236" s="1"/>
  <c r="R238"/>
  <c r="R236"/>
  <c r="P238"/>
  <c r="P237" s="1"/>
  <c r="P236" s="1"/>
  <c r="BK238"/>
  <c r="J238"/>
  <c r="BE238" s="1"/>
  <c r="BI235"/>
  <c r="BH235"/>
  <c r="BG235"/>
  <c r="BF235"/>
  <c r="T235"/>
  <c r="R235"/>
  <c r="P235"/>
  <c r="BK235"/>
  <c r="J235"/>
  <c r="BE235" s="1"/>
  <c r="BI232"/>
  <c r="BH232"/>
  <c r="BG232"/>
  <c r="BF232"/>
  <c r="T232"/>
  <c r="T231"/>
  <c r="R232"/>
  <c r="R231" s="1"/>
  <c r="P232"/>
  <c r="P231"/>
  <c r="BK232"/>
  <c r="J232"/>
  <c r="BE232" s="1"/>
  <c r="BI226"/>
  <c r="BH226"/>
  <c r="BG226"/>
  <c r="BF226"/>
  <c r="T226"/>
  <c r="T225"/>
  <c r="R226"/>
  <c r="R225" s="1"/>
  <c r="P226"/>
  <c r="P225"/>
  <c r="BK226"/>
  <c r="BK225" s="1"/>
  <c r="J225" s="1"/>
  <c r="J69" s="1"/>
  <c r="J226"/>
  <c r="BE226" s="1"/>
  <c r="BI224"/>
  <c r="BH224"/>
  <c r="BG224"/>
  <c r="BF224"/>
  <c r="BI223"/>
  <c r="BH223"/>
  <c r="BG223"/>
  <c r="BF223"/>
  <c r="T223"/>
  <c r="R223"/>
  <c r="P223"/>
  <c r="BK223"/>
  <c r="J223"/>
  <c r="BE223" s="1"/>
  <c r="BI220"/>
  <c r="BH220"/>
  <c r="BG220"/>
  <c r="BF220"/>
  <c r="T220"/>
  <c r="R220"/>
  <c r="P220"/>
  <c r="BK220"/>
  <c r="J220"/>
  <c r="BE220" s="1"/>
  <c r="BI219"/>
  <c r="BH219"/>
  <c r="BG219"/>
  <c r="BF219"/>
  <c r="T219"/>
  <c r="R219"/>
  <c r="P219"/>
  <c r="BK219"/>
  <c r="J219"/>
  <c r="BE219" s="1"/>
  <c r="BI215"/>
  <c r="BH215"/>
  <c r="BG215"/>
  <c r="BF215"/>
  <c r="T215"/>
  <c r="R215"/>
  <c r="P215"/>
  <c r="BK215"/>
  <c r="J215"/>
  <c r="BE215" s="1"/>
  <c r="BI213"/>
  <c r="BH213"/>
  <c r="BG213"/>
  <c r="BF213"/>
  <c r="T213"/>
  <c r="R213"/>
  <c r="P213"/>
  <c r="BK213"/>
  <c r="J213"/>
  <c r="BE213" s="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 s="1"/>
  <c r="BI205"/>
  <c r="BH205"/>
  <c r="BG205"/>
  <c r="BF205"/>
  <c r="T205"/>
  <c r="R205"/>
  <c r="P205"/>
  <c r="BK205"/>
  <c r="J205"/>
  <c r="BE205" s="1"/>
  <c r="BI203"/>
  <c r="BH203"/>
  <c r="BG203"/>
  <c r="BF203"/>
  <c r="T203"/>
  <c r="R203"/>
  <c r="P203"/>
  <c r="BK203"/>
  <c r="J203"/>
  <c r="BE203" s="1"/>
  <c r="BI200"/>
  <c r="BH200"/>
  <c r="BG200"/>
  <c r="BF200"/>
  <c r="T200"/>
  <c r="R200"/>
  <c r="P200"/>
  <c r="BK200"/>
  <c r="J200"/>
  <c r="BE200" s="1"/>
  <c r="BI192"/>
  <c r="BH192"/>
  <c r="BG192"/>
  <c r="BF192"/>
  <c r="T192"/>
  <c r="R192"/>
  <c r="P192"/>
  <c r="BK192"/>
  <c r="J192"/>
  <c r="BE192" s="1"/>
  <c r="BI186"/>
  <c r="BH186"/>
  <c r="BG186"/>
  <c r="BF186"/>
  <c r="T186"/>
  <c r="R186"/>
  <c r="P186"/>
  <c r="BK186"/>
  <c r="J186"/>
  <c r="BE186" s="1"/>
  <c r="BI182"/>
  <c r="BH182"/>
  <c r="BG182"/>
  <c r="BF182"/>
  <c r="T182"/>
  <c r="R182"/>
  <c r="P182"/>
  <c r="BK182"/>
  <c r="J182"/>
  <c r="BE182" s="1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 s="1"/>
  <c r="BI175"/>
  <c r="BH175"/>
  <c r="BG175"/>
  <c r="BF175"/>
  <c r="T175"/>
  <c r="R175"/>
  <c r="P175"/>
  <c r="BK175"/>
  <c r="J175"/>
  <c r="BE175" s="1"/>
  <c r="BI172"/>
  <c r="BH172"/>
  <c r="BG172"/>
  <c r="BF172"/>
  <c r="T172"/>
  <c r="R172"/>
  <c r="P172"/>
  <c r="BK172"/>
  <c r="J172"/>
  <c r="BE172" s="1"/>
  <c r="BI170"/>
  <c r="BH170"/>
  <c r="BG170"/>
  <c r="BF170"/>
  <c r="T170"/>
  <c r="R170"/>
  <c r="P170"/>
  <c r="BK170"/>
  <c r="J170"/>
  <c r="BE170" s="1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2"/>
  <c r="BH162"/>
  <c r="BG162"/>
  <c r="BF162"/>
  <c r="T162"/>
  <c r="R162"/>
  <c r="P162"/>
  <c r="BK162"/>
  <c r="J162"/>
  <c r="BE162" s="1"/>
  <c r="BI161"/>
  <c r="BH161"/>
  <c r="BG161"/>
  <c r="BF161"/>
  <c r="T161"/>
  <c r="R161"/>
  <c r="P161"/>
  <c r="BK161"/>
  <c r="J161"/>
  <c r="BE161" s="1"/>
  <c r="BI159"/>
  <c r="BH159"/>
  <c r="BG159"/>
  <c r="BF159"/>
  <c r="R159"/>
  <c r="P159"/>
  <c r="BI157"/>
  <c r="BH157"/>
  <c r="BG157"/>
  <c r="BF157"/>
  <c r="T157"/>
  <c r="R157"/>
  <c r="P157"/>
  <c r="BK157"/>
  <c r="J157"/>
  <c r="BE157" s="1"/>
  <c r="BI153"/>
  <c r="BH153"/>
  <c r="BG153"/>
  <c r="BF153"/>
  <c r="T153"/>
  <c r="R153"/>
  <c r="R152"/>
  <c r="P153"/>
  <c r="P152" s="1"/>
  <c r="BK153"/>
  <c r="J153"/>
  <c r="BE153" s="1"/>
  <c r="BI150"/>
  <c r="BH150"/>
  <c r="BG150"/>
  <c r="BF150"/>
  <c r="T150"/>
  <c r="T149" s="1"/>
  <c r="R150"/>
  <c r="R149"/>
  <c r="P150"/>
  <c r="P149" s="1"/>
  <c r="BK150"/>
  <c r="BK149" s="1"/>
  <c r="J149" s="1"/>
  <c r="J65" s="1"/>
  <c r="J150"/>
  <c r="BE150" s="1"/>
  <c r="BI148"/>
  <c r="BH148"/>
  <c r="BG148"/>
  <c r="BF148"/>
  <c r="T148"/>
  <c r="R148"/>
  <c r="P148"/>
  <c r="BK148"/>
  <c r="J148"/>
  <c r="BE148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3"/>
  <c r="BH143"/>
  <c r="BG143"/>
  <c r="BF143"/>
  <c r="T143"/>
  <c r="R143"/>
  <c r="R141" s="1"/>
  <c r="P143"/>
  <c r="BK143"/>
  <c r="J143"/>
  <c r="BE143"/>
  <c r="BI142"/>
  <c r="BH142"/>
  <c r="BG142"/>
  <c r="BF142"/>
  <c r="T142"/>
  <c r="R142"/>
  <c r="P142"/>
  <c r="P141" s="1"/>
  <c r="BK142"/>
  <c r="BK141" s="1"/>
  <c r="J141" s="1"/>
  <c r="J64" s="1"/>
  <c r="J142"/>
  <c r="BE142" s="1"/>
  <c r="BI138"/>
  <c r="BH138"/>
  <c r="BG138"/>
  <c r="BF138"/>
  <c r="T138"/>
  <c r="R138"/>
  <c r="P138"/>
  <c r="BK138"/>
  <c r="J138"/>
  <c r="BE138" s="1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 s="1"/>
  <c r="BI129"/>
  <c r="BH129"/>
  <c r="BG129"/>
  <c r="BF129"/>
  <c r="T129"/>
  <c r="R129"/>
  <c r="P129"/>
  <c r="BK129"/>
  <c r="J129"/>
  <c r="BE129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 s="1"/>
  <c r="BI119"/>
  <c r="BH119"/>
  <c r="BG119"/>
  <c r="BF119"/>
  <c r="T119"/>
  <c r="T118" s="1"/>
  <c r="R119"/>
  <c r="P119"/>
  <c r="P118"/>
  <c r="BK119"/>
  <c r="J119"/>
  <c r="BE119" s="1"/>
  <c r="BI115"/>
  <c r="BH115"/>
  <c r="BG115"/>
  <c r="BF115"/>
  <c r="T115"/>
  <c r="R115"/>
  <c r="P115"/>
  <c r="BK115"/>
  <c r="J115"/>
  <c r="BE115" s="1"/>
  <c r="BI112"/>
  <c r="BH112"/>
  <c r="BG112"/>
  <c r="BF112"/>
  <c r="T112"/>
  <c r="R112"/>
  <c r="P112"/>
  <c r="BK112"/>
  <c r="J112"/>
  <c r="BE112" s="1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 s="1"/>
  <c r="BI104"/>
  <c r="BH104"/>
  <c r="BG104"/>
  <c r="BF104"/>
  <c r="T104"/>
  <c r="R104"/>
  <c r="P104"/>
  <c r="BK104"/>
  <c r="J104"/>
  <c r="BE104"/>
  <c r="BI101"/>
  <c r="BH101"/>
  <c r="BG101"/>
  <c r="BF101"/>
  <c r="T101"/>
  <c r="T100" s="1"/>
  <c r="R101"/>
  <c r="R100" s="1"/>
  <c r="P101"/>
  <c r="BK101"/>
  <c r="J101"/>
  <c r="BE101"/>
  <c r="BI97"/>
  <c r="BH97"/>
  <c r="BG97"/>
  <c r="BF97"/>
  <c r="T97"/>
  <c r="R97"/>
  <c r="P97"/>
  <c r="BK97"/>
  <c r="BK94" s="1"/>
  <c r="J97"/>
  <c r="BE97" s="1"/>
  <c r="BI95"/>
  <c r="BH95"/>
  <c r="BG95"/>
  <c r="BF95"/>
  <c r="T95"/>
  <c r="T94" s="1"/>
  <c r="R95"/>
  <c r="R94" s="1"/>
  <c r="P95"/>
  <c r="BK95"/>
  <c r="J95"/>
  <c r="BE95" s="1"/>
  <c r="J88"/>
  <c r="F88"/>
  <c r="F86"/>
  <c r="E84"/>
  <c r="J54"/>
  <c r="F54"/>
  <c r="F52"/>
  <c r="E50"/>
  <c r="J24"/>
  <c r="E24"/>
  <c r="J55" s="1"/>
  <c r="J23"/>
  <c r="J18"/>
  <c r="E18"/>
  <c r="F55" s="1"/>
  <c r="J17"/>
  <c r="J12"/>
  <c r="J52" s="1"/>
  <c r="E7"/>
  <c r="E82" s="1"/>
  <c r="E48"/>
  <c r="J37" i="2"/>
  <c r="J36"/>
  <c r="AY55" i="1"/>
  <c r="J35" i="2"/>
  <c r="AX55" i="1" s="1"/>
  <c r="BI110" i="2"/>
  <c r="BH110"/>
  <c r="BG110"/>
  <c r="BF110"/>
  <c r="T110"/>
  <c r="T109"/>
  <c r="R110"/>
  <c r="R109" s="1"/>
  <c r="P110"/>
  <c r="P109"/>
  <c r="BK110"/>
  <c r="BK109" s="1"/>
  <c r="J109" s="1"/>
  <c r="J66" s="1"/>
  <c r="J110"/>
  <c r="BE110" s="1"/>
  <c r="BI107"/>
  <c r="BH107"/>
  <c r="BG107"/>
  <c r="BF107"/>
  <c r="T107"/>
  <c r="T106"/>
  <c r="R107"/>
  <c r="R106" s="1"/>
  <c r="P107"/>
  <c r="P106"/>
  <c r="BK107"/>
  <c r="BK106" s="1"/>
  <c r="J106" s="1"/>
  <c r="J65" s="1"/>
  <c r="J107"/>
  <c r="BE107" s="1"/>
  <c r="BI104"/>
  <c r="BH104"/>
  <c r="BG104"/>
  <c r="BF104"/>
  <c r="T104"/>
  <c r="T103"/>
  <c r="R104"/>
  <c r="R103" s="1"/>
  <c r="P104"/>
  <c r="P103"/>
  <c r="BK104"/>
  <c r="BK103" s="1"/>
  <c r="J103" s="1"/>
  <c r="J64" s="1"/>
  <c r="J104"/>
  <c r="BE104" s="1"/>
  <c r="BI101"/>
  <c r="BH101"/>
  <c r="BG101"/>
  <c r="BF101"/>
  <c r="T101"/>
  <c r="R101"/>
  <c r="P101"/>
  <c r="BK101"/>
  <c r="J101"/>
  <c r="BE101"/>
  <c r="BI99"/>
  <c r="BH99"/>
  <c r="BG99"/>
  <c r="BF99"/>
  <c r="T99"/>
  <c r="T98" s="1"/>
  <c r="T87" s="1"/>
  <c r="T86" s="1"/>
  <c r="R99"/>
  <c r="R98"/>
  <c r="P99"/>
  <c r="P98" s="1"/>
  <c r="P87" s="1"/>
  <c r="P86" s="1"/>
  <c r="AU55" i="1" s="1"/>
  <c r="BK99" i="2"/>
  <c r="BK98" s="1"/>
  <c r="J98" s="1"/>
  <c r="J63" s="1"/>
  <c r="J99"/>
  <c r="BE99" s="1"/>
  <c r="BI96"/>
  <c r="BH96"/>
  <c r="BG96"/>
  <c r="BF96"/>
  <c r="T96"/>
  <c r="T95"/>
  <c r="R96"/>
  <c r="R95"/>
  <c r="P96"/>
  <c r="P95"/>
  <c r="BK96"/>
  <c r="BK95"/>
  <c r="J95" s="1"/>
  <c r="J62" s="1"/>
  <c r="J96"/>
  <c r="BE96" s="1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T88"/>
  <c r="R89"/>
  <c r="R88"/>
  <c r="R87"/>
  <c r="R86" s="1"/>
  <c r="P89"/>
  <c r="P88"/>
  <c r="BK89"/>
  <c r="J89"/>
  <c r="BE89" s="1"/>
  <c r="J82"/>
  <c r="F82"/>
  <c r="F80"/>
  <c r="E78"/>
  <c r="J54"/>
  <c r="F54"/>
  <c r="F52"/>
  <c r="E50"/>
  <c r="J24"/>
  <c r="E24"/>
  <c r="J55" s="1"/>
  <c r="J23"/>
  <c r="J18"/>
  <c r="E18"/>
  <c r="F55" s="1"/>
  <c r="J17"/>
  <c r="J12"/>
  <c r="J52" s="1"/>
  <c r="E7"/>
  <c r="E76" s="1"/>
  <c r="AS54" i="1"/>
  <c r="L50"/>
  <c r="AM50"/>
  <c r="AM49"/>
  <c r="L49"/>
  <c r="AM47"/>
  <c r="L47"/>
  <c r="L45"/>
  <c r="L44"/>
  <c r="J80" i="2" l="1"/>
  <c r="J89" i="3"/>
  <c r="J83" i="2"/>
  <c r="F83"/>
  <c r="F89" i="3"/>
  <c r="F36" i="2"/>
  <c r="BC55" i="1" s="1"/>
  <c r="F34" i="2"/>
  <c r="BA55" i="1" s="1"/>
  <c r="BK88" i="2"/>
  <c r="F35"/>
  <c r="BB55" i="1" s="1"/>
  <c r="BK87" i="2"/>
  <c r="J87" s="1"/>
  <c r="J60" s="1"/>
  <c r="J88"/>
  <c r="J61" s="1"/>
  <c r="F37"/>
  <c r="BD55" i="1" s="1"/>
  <c r="BK231" i="3"/>
  <c r="J231" s="1"/>
  <c r="J70" s="1"/>
  <c r="H224"/>
  <c r="J159"/>
  <c r="BE159" s="1"/>
  <c r="T159"/>
  <c r="T152"/>
  <c r="BK152"/>
  <c r="J152" s="1"/>
  <c r="J67" s="1"/>
  <c r="BK100"/>
  <c r="J100" s="1"/>
  <c r="J62" s="1"/>
  <c r="F36"/>
  <c r="BC56" i="1" s="1"/>
  <c r="F34" i="3"/>
  <c r="BA56" i="1" s="1"/>
  <c r="F37" i="3"/>
  <c r="BD56" i="1" s="1"/>
  <c r="F33" i="2"/>
  <c r="AZ55" i="1" s="1"/>
  <c r="J33" i="2"/>
  <c r="AV55" i="1" s="1"/>
  <c r="J94" i="3"/>
  <c r="J61" s="1"/>
  <c r="F35"/>
  <c r="BB56" i="1" s="1"/>
  <c r="P100" i="3"/>
  <c r="E48" i="2"/>
  <c r="J34"/>
  <c r="AW55" i="1" s="1"/>
  <c r="J86" i="3"/>
  <c r="P94"/>
  <c r="R118"/>
  <c r="R93" s="1"/>
  <c r="BK237"/>
  <c r="J34"/>
  <c r="AW56" i="1" s="1"/>
  <c r="BK118" i="3"/>
  <c r="J118" s="1"/>
  <c r="J63" s="1"/>
  <c r="T141"/>
  <c r="T93" s="1"/>
  <c r="BB54" i="1" l="1"/>
  <c r="AX54" s="1"/>
  <c r="BD54"/>
  <c r="W33" s="1"/>
  <c r="BC54"/>
  <c r="W32" s="1"/>
  <c r="BA54"/>
  <c r="W30" s="1"/>
  <c r="BK86" i="2"/>
  <c r="J86" s="1"/>
  <c r="J30" s="1"/>
  <c r="T224" i="3"/>
  <c r="T160" s="1"/>
  <c r="T151" s="1"/>
  <c r="T92" s="1"/>
  <c r="J224"/>
  <c r="BE224" s="1"/>
  <c r="R224"/>
  <c r="R160" s="1"/>
  <c r="R151" s="1"/>
  <c r="BK224"/>
  <c r="BK160" s="1"/>
  <c r="P224"/>
  <c r="P160" s="1"/>
  <c r="P151" s="1"/>
  <c r="R92"/>
  <c r="W31" i="1"/>
  <c r="J237" i="3"/>
  <c r="J72" s="1"/>
  <c r="BK236"/>
  <c r="J236" s="1"/>
  <c r="J71" s="1"/>
  <c r="BK93"/>
  <c r="P93"/>
  <c r="P92" s="1"/>
  <c r="AU56" i="1" s="1"/>
  <c r="AU54" s="1"/>
  <c r="AT55"/>
  <c r="AW54" l="1"/>
  <c r="AK30" s="1"/>
  <c r="AY54"/>
  <c r="J59" i="2"/>
  <c r="J160" i="3"/>
  <c r="J68" s="1"/>
  <c r="BK151"/>
  <c r="J151" s="1"/>
  <c r="J66" s="1"/>
  <c r="F33"/>
  <c r="AZ56" i="1" s="1"/>
  <c r="AZ54" s="1"/>
  <c r="AV54" s="1"/>
  <c r="AK29" s="1"/>
  <c r="J33" i="3"/>
  <c r="AV56" i="1" s="1"/>
  <c r="AT56" s="1"/>
  <c r="J93" i="3"/>
  <c r="J60" s="1"/>
  <c r="AG55" i="1"/>
  <c r="J39" i="2"/>
  <c r="AT54" i="1" l="1"/>
  <c r="W29"/>
  <c r="BK92" i="3"/>
  <c r="J92" s="1"/>
  <c r="J59" s="1"/>
  <c r="AN55" i="1"/>
  <c r="J30" i="3" l="1"/>
  <c r="AG56" i="1" s="1"/>
  <c r="J39" i="3" l="1"/>
  <c r="AN56" i="1"/>
  <c r="AG54"/>
  <c r="AK26" l="1"/>
  <c r="AK35" s="1"/>
  <c r="AN54"/>
</calcChain>
</file>

<file path=xl/sharedStrings.xml><?xml version="1.0" encoding="utf-8"?>
<sst xmlns="http://schemas.openxmlformats.org/spreadsheetml/2006/main" count="2265" uniqueCount="479">
  <si>
    <t>Export Komplet</t>
  </si>
  <si>
    <t/>
  </si>
  <si>
    <t>2.0</t>
  </si>
  <si>
    <t>ZAMOK</t>
  </si>
  <si>
    <t>False</t>
  </si>
  <si>
    <t>{739d8987-6884-4ec3-bcac-3a32d3007d85}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</si>
  <si>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</si>
  <si>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</si>
  <si>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</si>
  <si>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</si>
  <si>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</si>
  <si>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</si>
  <si>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</si>
  <si>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</si>
  <si>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N18-194_exp3_R2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</si>
  <si>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</si>
  <si>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</si>
  <si>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Provizorní zabezpečení stropních trámů nad 2.NP a krovu v objektu Národního domu Palackého č.p. 134 FM</t>
  </si>
  <si>
    <t>KSO:</t>
  </si>
  <si>
    <t>CC-CZ:</t>
  </si>
  <si>
    <t>Místo:</t>
  </si>
  <si>
    <t xml:space="preserve"> Palackého č.p. 134 FM</t>
  </si>
  <si>
    <t>Datum:</t>
  </si>
  <si>
    <t>5. 12. 2018</t>
  </si>
  <si>
    <t>Zadavatel:</t>
  </si>
  <si>
    <t>IČ:</t>
  </si>
  <si>
    <t>Statutární město Frýdek Místek</t>
  </si>
  <si>
    <t>DIČ:</t>
  </si>
  <si>
    <t>Uchazeč:</t>
  </si>
  <si>
    <t>Projektant:</t>
  </si>
  <si>
    <t>MARPO s.r.o., Ostrava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</si>
  <si>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</si>
  <si>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</si>
  <si>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</si>
  <si>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</si>
  <si>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odkazují._x000D_
S OHLEDEM NA CHARAKTER STAVBY JE SOUPIS PRACÍ SESTAVEN JAKO PROPOČET NÁKLADŮ , KTERÝ SE MŮŽE V PRŮBĚHU REALIZACE STAVBY UPŘESNOVAT . FAKTURACE BUDE PROBÍHAT NA ZÁKLADĚ SKUTEČNĚ ODSOUHLASENÝCH PRACÍ V PRŮBĚHU REALIZACE STAVBY.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</si>
  <si>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</si>
  <si>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</si>
  <si>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</si>
  <si>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</si>
  <si>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</si>
  <si>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</si>
  <si>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</si>
  <si>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</si>
  <si>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</si>
  <si>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</si>
  <si>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</si>
  <si>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</si>
  <si>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</si>
  <si>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</si>
  <si>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</si>
  <si>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</si>
  <si>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</si>
  <si>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</si>
  <si>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</si>
  <si>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</si>
  <si>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</si>
  <si>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</si>
  <si>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</si>
  <si>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</si>
  <si>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</si>
  <si>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</si>
  <si>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</si>
  <si>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</si>
  <si>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</si>
  <si>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</si>
  <si>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</si>
  <si>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</si>
  <si>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</si>
  <si>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</si>
  <si>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</si>
  <si>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</si>
  <si>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</si>
  <si>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</si>
  <si>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</si>
  <si>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</si>
  <si>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</si>
  <si>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</si>
  <si>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</si>
  <si>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{a2a2b2e6-31d7-46c2-827e-fdd9cb896d51}</t>
  </si>
  <si>
    <t>2</t>
  </si>
  <si>
    <t>D.1.1-2</t>
  </si>
  <si>
    <t>Architektonicko-stavební a stavebně konstrukční řešení</t>
  </si>
  <si>
    <t>{281ca0ba-a66e-40e7-a081-a365a1937759}</t>
  </si>
  <si>
    <t>KRYCÍ LIST SOUPISU PRACÍ</t>
  </si>
  <si>
    <t>Objekt:</t>
  </si>
  <si>
    <t>VON - Vedlejší a ostatní náklady stavby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</si>
  <si>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</si>
  <si>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</si>
  <si>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</si>
  <si>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</si>
  <si>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</si>
  <si>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</si>
  <si>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</si>
  <si>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</si>
  <si>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</si>
  <si>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</si>
  <si>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</si>
  <si>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</si>
  <si>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</si>
  <si>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</si>
  <si>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</si>
  <si>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</si>
  <si>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</si>
  <si>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</si>
  <si>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</si>
  <si>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</si>
  <si>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</si>
  <si>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</si>
  <si>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</si>
  <si>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</si>
  <si>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</si>
  <si>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</si>
  <si>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</si>
  <si>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</si>
  <si>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</si>
  <si>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</si>
  <si>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</si>
  <si>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</si>
  <si>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011224000</t>
  </si>
  <si>
    <t xml:space="preserve">Mykologický průzkum a kontrola konstrukcí/obnažených prvků + spolupráce mykologa </t>
  </si>
  <si>
    <t>HZS</t>
  </si>
  <si>
    <t>CS ÚRS 2018 01</t>
  </si>
  <si>
    <t>1024</t>
  </si>
  <si>
    <t>1721152472</t>
  </si>
  <si>
    <t>P</t>
  </si>
  <si>
    <t>Poznámka k položce:_x000D_
-rozsah činnosti dle požadavku PD a situace při provádění díla</t>
  </si>
  <si>
    <t>013244000</t>
  </si>
  <si>
    <t>Dokumentace dílenská pro realizaci stavby</t>
  </si>
  <si>
    <t>kpl.</t>
  </si>
  <si>
    <t>-330688494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</si>
  <si>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</si>
  <si>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3</t>
  </si>
  <si>
    <t>013254000</t>
  </si>
  <si>
    <t>Dokumentace skutečného provedení stavby</t>
  </si>
  <si>
    <t>1717208237</t>
  </si>
  <si>
    <t>Poznámka k položce:_x000D_
VEŠKERÉ FORMY A PŘEDÁNÍ SE ŘÍDÍ PODMÍNKAMI ZADÁVACÍ DOKUMENTACE STAVBY</t>
  </si>
  <si>
    <t>VRN2</t>
  </si>
  <si>
    <t>Příprava staveniště</t>
  </si>
  <si>
    <t>4</t>
  </si>
  <si>
    <t>020001000</t>
  </si>
  <si>
    <t xml:space="preserve">Příprava staveniště </t>
  </si>
  <si>
    <t>1174438727</t>
  </si>
  <si>
    <t xml:space="preserve">Poznámka k položce:_x000D_
-Zřízení trvalé, dočasné deponie a mezideponie_x000D_
-zřízení příjezdů a přístupů na staveniště_x000D_
-dodržení podmínek pro provádění staveb z hlediska BOZP (vč. označení stavby)_x000D_
-dodržení podmínek - možnosti nakládání s odpady_x000D_
-splnění zvláštních požadavků na provádění stavby, které vyžadují zvláštní bezpečnostní opatření_x000D_
_x000D_
</t>
  </si>
  <si>
    <t>VRN3</t>
  </si>
  <si>
    <t>Zařízení staveniště</t>
  </si>
  <si>
    <t>030001000</t>
  </si>
  <si>
    <t xml:space="preserve">Zařízení staveniště </t>
  </si>
  <si>
    <t>1148419526</t>
  </si>
  <si>
    <t xml:space="preserve">Poznámka k položce:_x000D_
-kancelářské/skladovací/sociální objekty, kompletní vnitrostaveništní rozvody všech potřebných energií vč. jejich poplatků, zajištění podružných měření spotřeby_x000D_
-oplocení ZS_viz příloha "situace zařízení staveniště" - montáž/nájem (po dobu min 6 měšíců) /demontáž _x000D_
</t>
  </si>
  <si>
    <t>6</t>
  </si>
  <si>
    <t>039002000</t>
  </si>
  <si>
    <t>Zrušení zařízení staveniště</t>
  </si>
  <si>
    <t>1747657369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</si>
  <si>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</si>
  <si>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</si>
  <si>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</si>
  <si>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7</t>
  </si>
  <si>
    <t>045002000</t>
  </si>
  <si>
    <t xml:space="preserve">Kompletační a koordinační činnost </t>
  </si>
  <si>
    <t>1081740070</t>
  </si>
  <si>
    <t>Poznámka k položce:_x000D_
-příprava předávací dokumentace dle ZD_x000D_
-ostatní kompletační činnost</t>
  </si>
  <si>
    <t>VRN7</t>
  </si>
  <si>
    <t>Provozní vlivy</t>
  </si>
  <si>
    <t>8</t>
  </si>
  <si>
    <t>071103000</t>
  </si>
  <si>
    <t>Provoz investora</t>
  </si>
  <si>
    <t>2139863449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</si>
  <si>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</si>
  <si>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</si>
  <si>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</si>
  <si>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9</t>
  </si>
  <si>
    <t>090001000</t>
  </si>
  <si>
    <t>-1154990168</t>
  </si>
  <si>
    <t xml:space="preserve">Poznámka k položce:_x000D_
V jednotkové ceně zahrnuty náklady :_x000D_
-------------------------------------------------_x000D_
-uvedení všech dotčených ploch, konstrukcí a povrchů do původního, bezvadného stavu_x000D_
</t>
  </si>
  <si>
    <t>D.1.1-2 - Architektonicko-stavební a stavebně konstrukční řešení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</si>
  <si>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 S OHLEDEM NA CHARAKTER STAVBY JE SOUPIS PRACÍ SESTAVEN JAKO PROPOČET NÁKLADŮ , KTERÝ SE MŮŽE V PRŮBĚHU REALIZACE STAVBY UPŘESNOVAT . FAKTURACE BUDE PROBÍHAT NA ZÁKLADĚ SKUTEČNĚ ODSOUHLASENÝCH PRACÍ V PRŮBĚHU REALIZACE STAVBY.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</si>
  <si>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</si>
  <si>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</si>
  <si>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</si>
  <si>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</si>
  <si>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</si>
  <si>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</si>
  <si>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</si>
  <si>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</si>
  <si>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</si>
  <si>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771 - Podlahy a dlažby </t>
  </si>
  <si>
    <t xml:space="preserve">    784 - Dokončovací práce - malby a tapety</t>
  </si>
  <si>
    <t>Ostatní - Ostatní</t>
  </si>
  <si>
    <t xml:space="preserve">    OST1 - Ostatní práce a dodávky</t>
  </si>
  <si>
    <t>HSV</t>
  </si>
  <si>
    <t>Práce a dodávky HSV</t>
  </si>
  <si>
    <t>Vodorovné konstrukce</t>
  </si>
  <si>
    <t>413231231</t>
  </si>
  <si>
    <t xml:space="preserve">Zazdívka zhlaví stropních trámů </t>
  </si>
  <si>
    <t>kus</t>
  </si>
  <si>
    <t>868435588</t>
  </si>
  <si>
    <t>Poznámka k položce:_x000D_
Podmínka dle PD:_x000D_
-kolem zhlaví bude zachována vzduchová mezera min 50 mm</t>
  </si>
  <si>
    <t>451315114</t>
  </si>
  <si>
    <t>Podkladní nebo výplňová vrstva z betonu C 12/15 tl do 100 mm</t>
  </si>
  <si>
    <t>m2</t>
  </si>
  <si>
    <t>1315374292</t>
  </si>
  <si>
    <t>VV</t>
  </si>
  <si>
    <t>"úprava ložné spáry pro osazení příložek na zdivo" 0,1*34</t>
  </si>
  <si>
    <t>Součet</t>
  </si>
  <si>
    <t>Úpravy povrchů, podlahy a osazování výplní</t>
  </si>
  <si>
    <t>611131100</t>
  </si>
  <si>
    <t>Spojovací/podkladní postřik vnitřních stropů nanášený ručně</t>
  </si>
  <si>
    <t>-1694592432</t>
  </si>
  <si>
    <t>"rozsah= předpoklad 50% plochy sanace_bude upřesněno při realizaci stavby" 266,8/2</t>
  </si>
  <si>
    <t>611142012</t>
  </si>
  <si>
    <t>Potažení vnitřních stropů rabicovým pletivem</t>
  </si>
  <si>
    <t>1152070477</t>
  </si>
  <si>
    <t>"rozsah= předpoklad 50% plochy sanace_bude upřesněno při realizaci stavby" 266,8/2*1,1</t>
  </si>
  <si>
    <t>611311141</t>
  </si>
  <si>
    <t>Vápenná omítka štuková dvouvrstvá vnitřních stropů nanášená ručně</t>
  </si>
  <si>
    <t>-1147542665</t>
  </si>
  <si>
    <t>611311191</t>
  </si>
  <si>
    <t>Příplatek k vápenné omítce vnitřních stropů za každých dalších 5 mm tloušťky ručně</t>
  </si>
  <si>
    <t>1145180386</t>
  </si>
  <si>
    <t>133,4*3 'Přepočtené koeficientem množství</t>
  </si>
  <si>
    <t>619991001</t>
  </si>
  <si>
    <t>Zakrytí podlah fólií přilepenou lepící páskou včetně pozdějšího odstranění</t>
  </si>
  <si>
    <t>-1621044920</t>
  </si>
  <si>
    <t>"ochrana stávajících podlah_předpoklad-bude upřesněno při realizaci stavby" 544,0</t>
  </si>
  <si>
    <t>619996115</t>
  </si>
  <si>
    <t>Ochrana stavebních konstrukcí a samostatných prvků včetně pozdějšího odstranění obedněním podlahy</t>
  </si>
  <si>
    <t>-1455759238</t>
  </si>
  <si>
    <t>Ostatní konstrukce a práce, bourání</t>
  </si>
  <si>
    <t>952901111</t>
  </si>
  <si>
    <t xml:space="preserve">Vyčištění budov bytové a občanské výstavby </t>
  </si>
  <si>
    <t>-1452517130</t>
  </si>
  <si>
    <t>10</t>
  </si>
  <si>
    <t>959101R11</t>
  </si>
  <si>
    <t xml:space="preserve">Provizorní plošné  podepření stropů  výdřevou - plocha 5 x 5 m - celkem 2 kusy (vícenásobné použití (demontáž/montáž) dle potřeby a situace při realizaci stavby)  </t>
  </si>
  <si>
    <t>CS VLASTNÍ</t>
  </si>
  <si>
    <t>-618607157</t>
  </si>
  <si>
    <t>11</t>
  </si>
  <si>
    <t>959101R12</t>
  </si>
  <si>
    <t xml:space="preserve">Plošné  lešení v prostoru sálu (demontáž/nájem/montáž) </t>
  </si>
  <si>
    <t>1972595333</t>
  </si>
  <si>
    <t>12</t>
  </si>
  <si>
    <t>965081113</t>
  </si>
  <si>
    <t>Bourání dlažby z půdovek plochy přes 1 m2</t>
  </si>
  <si>
    <t>1414262235</t>
  </si>
  <si>
    <t>Poznámka k položce:_x000D_
V JC zahrnuty náklady na vybourání ložné cementové vrstvy v tl. cca 10 mm.</t>
  </si>
  <si>
    <t>(6+25+29+12+15+25+14+12+25+5)</t>
  </si>
  <si>
    <t>"stavební práce-kontrola zhlaví trámů" (252,0*0,4)</t>
  </si>
  <si>
    <t>13</t>
  </si>
  <si>
    <t>965083112</t>
  </si>
  <si>
    <t>Odstranění násypů pod podlahami mezi trámy tl do 100 mm pl přes 2 m2</t>
  </si>
  <si>
    <t>m3</t>
  </si>
  <si>
    <t>-1024833654</t>
  </si>
  <si>
    <t>"objem prací a dodávek-předpoklad_bude upřesněno při realizaci stavby"</t>
  </si>
  <si>
    <t>(6+25+29+12+15+25+14+12+25+5)*0,1</t>
  </si>
  <si>
    <t>"stavební práce-kontrola zhlaví trámů" (252,0*0,4)*0,1</t>
  </si>
  <si>
    <t>14</t>
  </si>
  <si>
    <t>973022251</t>
  </si>
  <si>
    <t>Vysekání kapes ve zdivu z kamene pl do 0,10 m2 hl do 300 mm</t>
  </si>
  <si>
    <t>-1799705410</t>
  </si>
  <si>
    <t>975073131</t>
  </si>
  <si>
    <t xml:space="preserve">Jednostranné podchycení střešních konstrukcí v do 3,5 m </t>
  </si>
  <si>
    <t>m</t>
  </si>
  <si>
    <t>2054359938</t>
  </si>
  <si>
    <t>"předpoklad-bude upřesněno při realizaci stavby" 35,0</t>
  </si>
  <si>
    <t>16</t>
  </si>
  <si>
    <t>978012191</t>
  </si>
  <si>
    <t>Otlučení (osekání) vnitřní vápenné nebo vápenocementové omítky stropů rákosových v rozsahu do 100 %</t>
  </si>
  <si>
    <t>1736591725</t>
  </si>
  <si>
    <t>997</t>
  </si>
  <si>
    <t>Přesun sutě</t>
  </si>
  <si>
    <t>17</t>
  </si>
  <si>
    <t>997013216</t>
  </si>
  <si>
    <t>Vnitrostaveništní doprava suti a vybouraných hmot ručně</t>
  </si>
  <si>
    <t>t</t>
  </si>
  <si>
    <t>592921862</t>
  </si>
  <si>
    <t>18</t>
  </si>
  <si>
    <t>997013R31</t>
  </si>
  <si>
    <t xml:space="preserve">Poplatek za uložení na skládce (skládkovné) stavebního odpadu bez rozlišení </t>
  </si>
  <si>
    <t>19460087</t>
  </si>
  <si>
    <t>Poznámka k položce:_x000D_
Stavební odpad bez rozlišení.</t>
  </si>
  <si>
    <t>19</t>
  </si>
  <si>
    <t>997321511</t>
  </si>
  <si>
    <t>Vodorovná doprava suti a vybouraných hmot po suchu do 1 km</t>
  </si>
  <si>
    <t>1806806849</t>
  </si>
  <si>
    <t>20</t>
  </si>
  <si>
    <t>997321519</t>
  </si>
  <si>
    <t>Příplatek ZKD 1km vodorovné dopravy suti a vybouraných hmot po suchu</t>
  </si>
  <si>
    <t>-932068080</t>
  </si>
  <si>
    <t>77,916*9 'Přepočtené koeficientem množství</t>
  </si>
  <si>
    <t>997321611</t>
  </si>
  <si>
    <t>Nakládání nebo překládání suti a vybouraných hmot</t>
  </si>
  <si>
    <t>-1105679264</t>
  </si>
  <si>
    <t>998</t>
  </si>
  <si>
    <t>Přesun hmot</t>
  </si>
  <si>
    <t>22</t>
  </si>
  <si>
    <t>998018003</t>
  </si>
  <si>
    <t xml:space="preserve">Přesun hmot ruční </t>
  </si>
  <si>
    <t>1184372826</t>
  </si>
  <si>
    <t>PSV</t>
  </si>
  <si>
    <t>Práce a dodávky PSV</t>
  </si>
  <si>
    <t>713</t>
  </si>
  <si>
    <t>Izolace tepelné</t>
  </si>
  <si>
    <t>23</t>
  </si>
  <si>
    <t>713121111</t>
  </si>
  <si>
    <t>Montáž izolace tepelné podlah volně kladenými rohožemi, pásy, dílci, deskami 1 vrstva</t>
  </si>
  <si>
    <t>-1255181191</t>
  </si>
  <si>
    <t>24</t>
  </si>
  <si>
    <t>M</t>
  </si>
  <si>
    <t>28372305</t>
  </si>
  <si>
    <t>deska EPS 100 pro trvalé zatížení v tlaku (max. 2000 kg/m2) tl 50mm</t>
  </si>
  <si>
    <t>32</t>
  </si>
  <si>
    <t>419728237</t>
  </si>
  <si>
    <t>268,8*1,05 'Přepočtené koeficientem množství</t>
  </si>
  <si>
    <t>25</t>
  </si>
  <si>
    <t>998713203</t>
  </si>
  <si>
    <t xml:space="preserve">Přesun hmot procentní pro izolace tepelné </t>
  </si>
  <si>
    <t>%</t>
  </si>
  <si>
    <t>847608876</t>
  </si>
  <si>
    <t>762</t>
  </si>
  <si>
    <t>Konstrukce tesařské</t>
  </si>
  <si>
    <t>26</t>
  </si>
  <si>
    <t>762083121</t>
  </si>
  <si>
    <t xml:space="preserve">Impregnace řeziva proti dřevokaznému hmyzu, houbám a plísním </t>
  </si>
  <si>
    <t>-908277290</t>
  </si>
  <si>
    <t>27</t>
  </si>
  <si>
    <t>762085113</t>
  </si>
  <si>
    <t>Montáž svorníků nebo šroubů délky přes 450 mm</t>
  </si>
  <si>
    <t>-1615155249</t>
  </si>
  <si>
    <t>"stropní konstrukce" (86,0+34)/2*4</t>
  </si>
  <si>
    <t>"kce krovu" (400,0+50,0)/2*4</t>
  </si>
  <si>
    <t>28</t>
  </si>
  <si>
    <t>31197006</t>
  </si>
  <si>
    <t>tyč závitová Pz M16</t>
  </si>
  <si>
    <t>400978766</t>
  </si>
  <si>
    <t>1140*0,8 'Přepočtené koeficientem množství</t>
  </si>
  <si>
    <t>29</t>
  </si>
  <si>
    <t>31111008</t>
  </si>
  <si>
    <t>matice přesná šestihranná Pz DIN 934-8 M16</t>
  </si>
  <si>
    <t>100 kus</t>
  </si>
  <si>
    <t>-36401646</t>
  </si>
  <si>
    <t>1140*0,02 'Přepočtené koeficientem množství</t>
  </si>
  <si>
    <t>30</t>
  </si>
  <si>
    <t>31121005</t>
  </si>
  <si>
    <t>podložka pod dřevěnou konstrukci D 16mm</t>
  </si>
  <si>
    <t>-962244181</t>
  </si>
  <si>
    <t>31</t>
  </si>
  <si>
    <t>762331812</t>
  </si>
  <si>
    <t>Demontáž vázaných kcí krovů z hranolů průřezové plochy do 224 cm2</t>
  </si>
  <si>
    <t>7911521</t>
  </si>
  <si>
    <t>"předpoklad-bude upřesněno při realizaci stavby" 200,0</t>
  </si>
  <si>
    <t>762331813</t>
  </si>
  <si>
    <t>Demontáž vázaných kcí krovů z hranolů průřezové plochy přes 288 cm2</t>
  </si>
  <si>
    <t>-1561453949</t>
  </si>
  <si>
    <t>"předpoklad-bude upřesněno při realizaci stavby" 25,0</t>
  </si>
  <si>
    <t>33</t>
  </si>
  <si>
    <t>762331814</t>
  </si>
  <si>
    <t>Demontáž vázaných kcí krovů z hranolů průřezové plochy přes 450 cm2</t>
  </si>
  <si>
    <t>-1618492583</t>
  </si>
  <si>
    <t>"předpoklad-bude upřesněno při realizaci stavby" 20,0</t>
  </si>
  <si>
    <t>34</t>
  </si>
  <si>
    <t>762332924</t>
  </si>
  <si>
    <t>Doplnění části střešní vazby z hranolů průřezové plochy přes 450 cm2 včetně materiálu</t>
  </si>
  <si>
    <t>-808722745</t>
  </si>
  <si>
    <t>35</t>
  </si>
  <si>
    <t>762332141</t>
  </si>
  <si>
    <t>Montáž dřevěných kcí krovů nebo stropů pravidelných z hraněného řeziva plochy do 120 cm2 s ocelovými spojkami</t>
  </si>
  <si>
    <t>600339834</t>
  </si>
  <si>
    <t>Poznámka k položce:_x000D_
V jednotkové ceně zahrnuty náklady na montáže přímo souvisejících prvků (viz PD a TZ)</t>
  </si>
  <si>
    <t>"příložky krov včetně souvisejících prvků" 2*((2,5*6)+(5,0*37))</t>
  </si>
  <si>
    <t>36</t>
  </si>
  <si>
    <t>762332144</t>
  </si>
  <si>
    <t>Montáž dřevěných kcí krovů nebo stropů pravidelných z hraněného řeziva plochy do 450 cm2 s ocelovými spojkami</t>
  </si>
  <si>
    <t>-78532955</t>
  </si>
  <si>
    <t>"příložky A1 včetně souvisejících prvků" 2*(2,5+4,0+4,0+4,0+4,0+4,0+2,5+2,5+2,5+4,0+4,0+2,5+2,5)</t>
  </si>
  <si>
    <t>"příložky A2 včetně souvisejících prvků" 2*(4,0+4,0+4,0+2,5+2,5)</t>
  </si>
  <si>
    <t>"příložky krov včetně souvisejících prvků" 2*(5*5)</t>
  </si>
  <si>
    <t>37</t>
  </si>
  <si>
    <t>60511168</t>
  </si>
  <si>
    <t>řezivo jehličnaté hranol jakost I.</t>
  </si>
  <si>
    <t>1885042586</t>
  </si>
  <si>
    <t>"A1" 86*0,12*0,28*1,15</t>
  </si>
  <si>
    <t>"A2" 34*0,14*0,3*1,15</t>
  </si>
  <si>
    <t>"krov" 400,0*0,06*0,15*1,15</t>
  </si>
  <si>
    <t>"krov" 50,0*0,12*0,28*1,15</t>
  </si>
  <si>
    <t>Mezisoučet</t>
  </si>
  <si>
    <t>"související prvky_viz PD a TZ_bude upřesněno v dílenské dokumentaci" 0,2*11,037</t>
  </si>
  <si>
    <t>38</t>
  </si>
  <si>
    <t>762341210</t>
  </si>
  <si>
    <t>Montáž bednění střech rovných a šikmých sklonu do 60° z hrubých prken na sraz</t>
  </si>
  <si>
    <t>447386143</t>
  </si>
  <si>
    <t>39</t>
  </si>
  <si>
    <t>60511011</t>
  </si>
  <si>
    <t>řezivo jehličnaté deskové jakost I _ prkna tl. min 30 mm</t>
  </si>
  <si>
    <t>2029477695</t>
  </si>
  <si>
    <t>20*0,033 'Přepočtené koeficientem množství</t>
  </si>
  <si>
    <t>40</t>
  </si>
  <si>
    <t>762341811</t>
  </si>
  <si>
    <t>Demontáž bednění střech z prken</t>
  </si>
  <si>
    <t>-1761644052</t>
  </si>
  <si>
    <t>41</t>
  </si>
  <si>
    <t>762395000</t>
  </si>
  <si>
    <t>Spojovací prostředky pro montáž krovu, bednění, laťování, světlíky, klíny</t>
  </si>
  <si>
    <t>-881573035</t>
  </si>
  <si>
    <t>42</t>
  </si>
  <si>
    <t>762521104</t>
  </si>
  <si>
    <t>Položení podlahy z hrubých prken na sraz</t>
  </si>
  <si>
    <t>-1251550665</t>
  </si>
  <si>
    <t>43</t>
  </si>
  <si>
    <t>-1246026343</t>
  </si>
  <si>
    <t>268,8*0,033 'Přepočtené koeficientem množství</t>
  </si>
  <si>
    <t>44</t>
  </si>
  <si>
    <t>762522811</t>
  </si>
  <si>
    <t>Demontáž podlah s polštáři z prken tloušťky do 32 mm</t>
  </si>
  <si>
    <t>592892614</t>
  </si>
  <si>
    <t>45</t>
  </si>
  <si>
    <t>762595001</t>
  </si>
  <si>
    <t>Spojovací prostředky pro položení dřevěných podlah a zakrytí kanálů</t>
  </si>
  <si>
    <t>-612580120</t>
  </si>
  <si>
    <t>46</t>
  </si>
  <si>
    <t>762822850</t>
  </si>
  <si>
    <t>Demontáž stropních trámů z hraněného řeziva průřezové plochy přes 540 cm2</t>
  </si>
  <si>
    <t>1722893588</t>
  </si>
  <si>
    <t>"předpoklad-bude upřesněno při realizaci stavby" 30,0</t>
  </si>
  <si>
    <t>47</t>
  </si>
  <si>
    <t>762332925</t>
  </si>
  <si>
    <t>Doplnění části stropních trámů z hranolů průřezové plochy do 600 cm2 včetně materiálu</t>
  </si>
  <si>
    <t>-629071320</t>
  </si>
  <si>
    <t>48</t>
  </si>
  <si>
    <t>998762203</t>
  </si>
  <si>
    <t xml:space="preserve">Přesun hmot procentní pro kce tesařské </t>
  </si>
  <si>
    <t>669999159</t>
  </si>
  <si>
    <t>771</t>
  </si>
  <si>
    <t xml:space="preserve">Podlahy a dlažby </t>
  </si>
  <si>
    <t>49</t>
  </si>
  <si>
    <t>771015R01</t>
  </si>
  <si>
    <t>Zpětná pokládka dlažby půdní včetně podkladní ložné vrstvy</t>
  </si>
  <si>
    <t>27424380</t>
  </si>
  <si>
    <t>Poznámka k položce:_x000D_
Kompletní provedení dle specifikace PD a TZ včetně všech přímo souvisejících prací a dodávek.</t>
  </si>
  <si>
    <t>784</t>
  </si>
  <si>
    <t>Dokončovací práce - malby a tapety</t>
  </si>
  <si>
    <t>50</t>
  </si>
  <si>
    <t>784181101</t>
  </si>
  <si>
    <t xml:space="preserve">Základní jednonásobná penetrace podkladu </t>
  </si>
  <si>
    <t>981019199</t>
  </si>
  <si>
    <t>"rozsah= předpoklad 50% plochy sanace_bude upřesněno při realizaci stavby" (266,8/2)*2</t>
  </si>
  <si>
    <t>51</t>
  </si>
  <si>
    <t>784221101</t>
  </si>
  <si>
    <t xml:space="preserve">Dvojnásobné bílé malby  ze směsí za sucha dobře otěruvzdorných </t>
  </si>
  <si>
    <t>1235229829</t>
  </si>
  <si>
    <t>Ostatní</t>
  </si>
  <si>
    <t>OST1</t>
  </si>
  <si>
    <t>Ostatní práce a dodávky</t>
  </si>
  <si>
    <t>52</t>
  </si>
  <si>
    <t>OST1_R01</t>
  </si>
  <si>
    <t>Kompletní výměna nebo lokální oprava podhledové skladby (dřevěné podbití tl. 20 mm + vápenná omítka stropů tl. 25-30 mm na rákosovém podkladu)</t>
  </si>
  <si>
    <t>512</t>
  </si>
  <si>
    <t>1786621722</t>
  </si>
  <si>
    <t>Poznámka k položce:_x000D_
Kompletní provedení dle specifikace PD a TZ vč. všech přímo souvisejících prací a dodávek._x000D_
--------------------------------------------------------------------------------------------------------------_x000D_
Bourací a demontážní práce:_x000D_
-otlučení omítek stropů na rákosu_x000D_
-demontáž dřevěného podbití _x000D_
-kompletní přeuny a likvidace odpadů_x000D_
Nový stav(dosávky a montáže) :_x000D_
-dřevěné podbití stropů_x000D_
-omítky vápenná na rákosu_x000D_
-povrchové úpravy _x000D_
-kompletní přesuny hmot</t>
  </si>
  <si>
    <t>(6+25+29+12+15+25+14+12+25+5)*0,25</t>
  </si>
  <si>
    <t>53</t>
  </si>
  <si>
    <t>OST1_R02</t>
  </si>
  <si>
    <t xml:space="preserve">Odstranění napadených částí dřevěných prvků do tl. 20 mm </t>
  </si>
  <si>
    <t>-34981294</t>
  </si>
  <si>
    <t>Poznámka k položce:_x000D_
Kompletní provedení dle specifikace PD a TZ vč. všech přímo souvisejících prací a dodávek._x000D_
--------------------------------------------------------------------------------------------------------------_x000D_
V jednotkové ceně zahrnuty náklady na kompletní odstranění napadených částí dřevěných prvků _x000D_
včetně přesunů a likvidace .</t>
  </si>
  <si>
    <t>"objem prací a dodávek-předpoklad_bude upřesněno při realizaci stavby" 15,0</t>
  </si>
  <si>
    <t>54</t>
  </si>
  <si>
    <t>OST1_R03</t>
  </si>
  <si>
    <t>Dodávka a provedení "chemické sanace dřevěných prvků a konstrukcí"</t>
  </si>
  <si>
    <t>-633010782</t>
  </si>
  <si>
    <t xml:space="preserve">Poznámka k položce:_x000D_
Kompletní provedení dle specifikace PD a TZ vč. všech přímo souvisejících prací a dodávek._x000D_
--------------------------------------------------------------------------------------------------------------_x000D_
V jednotkové ceně zahrnuty náklady na kompletní systémové provedení včetně přípravy podkladu. </t>
  </si>
  <si>
    <t>"objem prací a dodávek-předpoklad_bude upřesněno při realizaci stavby" 25,0</t>
  </si>
  <si>
    <t>55</t>
  </si>
  <si>
    <t>OST1_R04</t>
  </si>
  <si>
    <t>Dodávka a provedení "chemické sanace cihelného zdiva"</t>
  </si>
  <si>
    <t>-361775169</t>
  </si>
  <si>
    <t>TESAREM s.r.o.</t>
  </si>
  <si>
    <t>28591313</t>
  </si>
  <si>
    <t>CZ28591313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</si>
</sst>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2" borderId="0" xfId="0" applyFill="1" applyAlignment="1" applyProtection="1">
      <alignment horizontal="left" vertical="center"/>
      <protection locked="0"/>
    </xf>
    <xf numFmtId="49" fontId="0" fillId="2" borderId="0" xfId="0" applyNumberForma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0" fillId="4" borderId="0" xfId="0" applyFont="1" applyFill="1" applyAlignment="1">
      <alignment horizontal="left" vertical="center"/>
    </xf>
    <xf numFmtId="0" fontId="0" fillId="4" borderId="0" xfId="0" applyFill="1" applyAlignment="1" applyProtection="1">
      <alignment vertical="center"/>
      <protection locked="0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1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22" xfId="0" applyBorder="1" applyAlignment="1">
      <alignment horizontal="center" vertical="center"/>
    </xf>
    <xf numFmtId="49" fontId="0" fillId="0" borderId="22" xfId="0" applyNumberForma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vertical="center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167" fontId="0" fillId="2" borderId="22" xfId="0" applyNumberForma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center"/>
      <protection locked="0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2" borderId="0" xfId="0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>
      <selection activeCell="AP58" sqref="B3:AP5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21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9"/>
      <c r="BE5" s="228" t="s">
        <v>15</v>
      </c>
      <c r="BS5" s="16" t="s">
        <v>6</v>
      </c>
    </row>
    <row r="6" spans="1:74" ht="36.950000000000003" customHeight="1">
      <c r="B6" s="19"/>
      <c r="D6" s="24" t="s">
        <v>16</v>
      </c>
      <c r="K6" s="22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9"/>
      <c r="BE6" s="229"/>
      <c r="BS6" s="16" t="s">
        <v>6</v>
      </c>
    </row>
    <row r="7" spans="1:74" ht="12" customHeight="1">
      <c r="B7" s="19"/>
      <c r="D7" s="25" t="s">
        <v>18</v>
      </c>
      <c r="K7" s="16" t="s">
        <v>1</v>
      </c>
      <c r="AK7" s="25" t="s">
        <v>19</v>
      </c>
      <c r="AN7" s="16" t="s">
        <v>1</v>
      </c>
      <c r="AR7" s="19"/>
      <c r="BE7" s="229"/>
      <c r="BS7" s="16" t="s">
        <v>6</v>
      </c>
    </row>
    <row r="8" spans="1:74" ht="12" customHeight="1">
      <c r="B8" s="19"/>
      <c r="D8" s="25" t="s">
        <v>20</v>
      </c>
      <c r="K8" s="16" t="s">
        <v>21</v>
      </c>
      <c r="AK8" s="25" t="s">
        <v>22</v>
      </c>
      <c r="AN8" s="26" t="s">
        <v>23</v>
      </c>
      <c r="AR8" s="19"/>
      <c r="BE8" s="229"/>
      <c r="BS8" s="16" t="s">
        <v>6</v>
      </c>
    </row>
    <row r="9" spans="1:74" ht="14.45" customHeight="1">
      <c r="B9" s="19"/>
      <c r="AR9" s="19"/>
      <c r="BE9" s="229"/>
      <c r="BS9" s="16" t="s">
        <v>6</v>
      </c>
    </row>
    <row r="10" spans="1:74" ht="12" customHeight="1">
      <c r="B10" s="19"/>
      <c r="D10" s="25" t="s">
        <v>24</v>
      </c>
      <c r="AK10" s="25" t="s">
        <v>25</v>
      </c>
      <c r="AN10" s="16" t="s">
        <v>1</v>
      </c>
      <c r="AR10" s="19"/>
      <c r="BE10" s="229"/>
      <c r="BS10" s="16" t="s">
        <v>6</v>
      </c>
    </row>
    <row r="11" spans="1:74" ht="18.399999999999999" customHeight="1">
      <c r="B11" s="19"/>
      <c r="E11" s="16" t="s">
        <v>26</v>
      </c>
      <c r="AK11" s="25" t="s">
        <v>27</v>
      </c>
      <c r="AN11" s="16" t="s">
        <v>1</v>
      </c>
      <c r="AR11" s="19"/>
      <c r="BE11" s="229"/>
      <c r="BS11" s="16" t="s">
        <v>6</v>
      </c>
    </row>
    <row r="12" spans="1:74" ht="6.95" customHeight="1">
      <c r="B12" s="19"/>
      <c r="AR12" s="19"/>
      <c r="BE12" s="229"/>
      <c r="BS12" s="16" t="s">
        <v>6</v>
      </c>
    </row>
    <row r="13" spans="1:74" ht="12" customHeight="1">
      <c r="B13" s="19"/>
      <c r="D13" s="25" t="s">
        <v>28</v>
      </c>
      <c r="AK13" s="25" t="s">
        <v>25</v>
      </c>
      <c r="AN13" s="27" t="s">
        <v>477</v>
      </c>
      <c r="AR13" s="19"/>
      <c r="BE13" s="229"/>
      <c r="BS13" s="16" t="s">
        <v>6</v>
      </c>
    </row>
    <row r="14" spans="1:74">
      <c r="B14" s="19"/>
      <c r="E14" s="223" t="s">
        <v>476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5" t="s">
        <v>27</v>
      </c>
      <c r="AN14" s="27" t="s">
        <v>478</v>
      </c>
      <c r="AR14" s="19"/>
      <c r="BE14" s="229"/>
      <c r="BS14" s="16" t="s">
        <v>6</v>
      </c>
    </row>
    <row r="15" spans="1:74" ht="6.95" customHeight="1">
      <c r="B15" s="19"/>
      <c r="AR15" s="19"/>
      <c r="BE15" s="229"/>
      <c r="BS15" s="16" t="s">
        <v>4</v>
      </c>
    </row>
    <row r="16" spans="1:74" ht="12" customHeight="1">
      <c r="B16" s="19"/>
      <c r="D16" s="25" t="s">
        <v>29</v>
      </c>
      <c r="AK16" s="25" t="s">
        <v>25</v>
      </c>
      <c r="AN16" s="16" t="s">
        <v>1</v>
      </c>
      <c r="AR16" s="19"/>
      <c r="BE16" s="229"/>
      <c r="BS16" s="16" t="s">
        <v>4</v>
      </c>
    </row>
    <row r="17" spans="2:71" ht="18.399999999999999" customHeight="1">
      <c r="B17" s="19"/>
      <c r="E17" s="16" t="s">
        <v>30</v>
      </c>
      <c r="AK17" s="25" t="s">
        <v>27</v>
      </c>
      <c r="AN17" s="16" t="s">
        <v>1</v>
      </c>
      <c r="AR17" s="19"/>
      <c r="BE17" s="229"/>
      <c r="BS17" s="16" t="s">
        <v>31</v>
      </c>
    </row>
    <row r="18" spans="2:71" ht="6.95" customHeight="1">
      <c r="B18" s="19"/>
      <c r="AR18" s="19"/>
      <c r="BE18" s="229"/>
      <c r="BS18" s="16" t="s">
        <v>6</v>
      </c>
    </row>
    <row r="19" spans="2:71" ht="12" customHeight="1">
      <c r="B19" s="19"/>
      <c r="D19" s="25" t="s">
        <v>32</v>
      </c>
      <c r="AK19" s="25" t="s">
        <v>25</v>
      </c>
      <c r="AN19" s="16" t="s">
        <v>1</v>
      </c>
      <c r="AR19" s="19"/>
      <c r="BE19" s="229"/>
      <c r="BS19" s="16" t="s">
        <v>6</v>
      </c>
    </row>
    <row r="20" spans="2:71" ht="18.399999999999999" customHeight="1">
      <c r="B20" s="19"/>
      <c r="E20" s="16" t="s">
        <v>33</v>
      </c>
      <c r="AK20" s="25" t="s">
        <v>27</v>
      </c>
      <c r="AN20" s="16" t="s">
        <v>1</v>
      </c>
      <c r="AR20" s="19"/>
      <c r="BE20" s="229"/>
      <c r="BS20" s="16" t="s">
        <v>31</v>
      </c>
    </row>
    <row r="21" spans="2:71" ht="6.95" customHeight="1">
      <c r="B21" s="19"/>
      <c r="AR21" s="19"/>
      <c r="BE21" s="229"/>
    </row>
    <row r="22" spans="2:71" ht="12" customHeight="1">
      <c r="B22" s="19"/>
      <c r="D22" s="25" t="s">
        <v>34</v>
      </c>
      <c r="AR22" s="19"/>
      <c r="BE22" s="229"/>
    </row>
    <row r="23" spans="2:71" ht="78.75" customHeight="1">
      <c r="B23" s="19"/>
      <c r="E23" s="225" t="s">
        <v>35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19"/>
      <c r="BE23" s="229"/>
    </row>
    <row r="24" spans="2:71" ht="6.95" customHeight="1">
      <c r="B24" s="19"/>
      <c r="AR24" s="19"/>
      <c r="BE24" s="229"/>
    </row>
    <row r="25" spans="2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229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0">
        <f>ROUND(AG54,2)</f>
        <v>1377738.38</v>
      </c>
      <c r="AL26" s="231"/>
      <c r="AM26" s="231"/>
      <c r="AN26" s="231"/>
      <c r="AO26" s="231"/>
      <c r="AR26" s="30"/>
      <c r="BE26" s="229"/>
    </row>
    <row r="27" spans="2:71" s="1" customFormat="1" ht="6.95" customHeight="1">
      <c r="B27" s="30"/>
      <c r="AR27" s="30"/>
      <c r="BE27" s="229"/>
    </row>
    <row r="28" spans="2:71" s="1" customFormat="1">
      <c r="B28" s="30"/>
      <c r="L28" s="226" t="s">
        <v>37</v>
      </c>
      <c r="M28" s="226"/>
      <c r="N28" s="226"/>
      <c r="O28" s="226"/>
      <c r="P28" s="226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K28" s="226" t="s">
        <v>39</v>
      </c>
      <c r="AL28" s="226"/>
      <c r="AM28" s="226"/>
      <c r="AN28" s="226"/>
      <c r="AO28" s="226"/>
      <c r="AR28" s="30"/>
      <c r="BE28" s="229"/>
    </row>
    <row r="29" spans="2:71" s="2" customFormat="1" ht="14.45" customHeight="1">
      <c r="B29" s="34"/>
      <c r="D29" s="25" t="s">
        <v>40</v>
      </c>
      <c r="F29" s="25" t="s">
        <v>41</v>
      </c>
      <c r="L29" s="204">
        <v>0.21</v>
      </c>
      <c r="M29" s="205"/>
      <c r="N29" s="205"/>
      <c r="O29" s="205"/>
      <c r="P29" s="205"/>
      <c r="W29" s="227">
        <f>ROUND(AZ54, 2)</f>
        <v>1377738.38</v>
      </c>
      <c r="X29" s="205"/>
      <c r="Y29" s="205"/>
      <c r="Z29" s="205"/>
      <c r="AA29" s="205"/>
      <c r="AB29" s="205"/>
      <c r="AC29" s="205"/>
      <c r="AD29" s="205"/>
      <c r="AE29" s="205"/>
      <c r="AK29" s="227">
        <f>ROUND(AV54, 2)</f>
        <v>289325.06</v>
      </c>
      <c r="AL29" s="205"/>
      <c r="AM29" s="205"/>
      <c r="AN29" s="205"/>
      <c r="AO29" s="205"/>
      <c r="AR29" s="34"/>
      <c r="BE29" s="229"/>
    </row>
    <row r="30" spans="2:71" s="2" customFormat="1" ht="14.45" customHeight="1">
      <c r="B30" s="34"/>
      <c r="F30" s="25" t="s">
        <v>42</v>
      </c>
      <c r="L30" s="204">
        <v>0.15</v>
      </c>
      <c r="M30" s="205"/>
      <c r="N30" s="205"/>
      <c r="O30" s="205"/>
      <c r="P30" s="205"/>
      <c r="W30" s="227">
        <f>ROUND(BA54,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27">
        <f>ROUND(AW54, 2)</f>
        <v>0</v>
      </c>
      <c r="AL30" s="205"/>
      <c r="AM30" s="205"/>
      <c r="AN30" s="205"/>
      <c r="AO30" s="205"/>
      <c r="AR30" s="34"/>
      <c r="BE30" s="229"/>
    </row>
    <row r="31" spans="2:71" s="2" customFormat="1" ht="14.45" hidden="1" customHeight="1">
      <c r="B31" s="34"/>
      <c r="F31" s="25" t="s">
        <v>43</v>
      </c>
      <c r="L31" s="204">
        <v>0.21</v>
      </c>
      <c r="M31" s="205"/>
      <c r="N31" s="205"/>
      <c r="O31" s="205"/>
      <c r="P31" s="205"/>
      <c r="W31" s="227">
        <f>ROUND(BB54,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27">
        <v>0</v>
      </c>
      <c r="AL31" s="205"/>
      <c r="AM31" s="205"/>
      <c r="AN31" s="205"/>
      <c r="AO31" s="205"/>
      <c r="AR31" s="34"/>
      <c r="BE31" s="229"/>
    </row>
    <row r="32" spans="2:71" s="2" customFormat="1" ht="14.45" hidden="1" customHeight="1">
      <c r="B32" s="34"/>
      <c r="F32" s="25" t="s">
        <v>44</v>
      </c>
      <c r="L32" s="204">
        <v>0.15</v>
      </c>
      <c r="M32" s="205"/>
      <c r="N32" s="205"/>
      <c r="O32" s="205"/>
      <c r="P32" s="205"/>
      <c r="W32" s="227">
        <f>ROUND(BC54,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27">
        <v>0</v>
      </c>
      <c r="AL32" s="205"/>
      <c r="AM32" s="205"/>
      <c r="AN32" s="205"/>
      <c r="AO32" s="205"/>
      <c r="AR32" s="34"/>
      <c r="BE32" s="229"/>
    </row>
    <row r="33" spans="2:57" s="2" customFormat="1" ht="14.45" hidden="1" customHeight="1">
      <c r="B33" s="34"/>
      <c r="F33" s="25" t="s">
        <v>45</v>
      </c>
      <c r="L33" s="204">
        <v>0</v>
      </c>
      <c r="M33" s="205"/>
      <c r="N33" s="205"/>
      <c r="O33" s="205"/>
      <c r="P33" s="205"/>
      <c r="W33" s="227">
        <f>ROUND(BD54,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27">
        <v>0</v>
      </c>
      <c r="AL33" s="205"/>
      <c r="AM33" s="205"/>
      <c r="AN33" s="205"/>
      <c r="AO33" s="205"/>
      <c r="AR33" s="34"/>
      <c r="BE33" s="229"/>
    </row>
    <row r="34" spans="2:57" s="1" customFormat="1" ht="6.95" customHeight="1">
      <c r="B34" s="30"/>
      <c r="AR34" s="30"/>
      <c r="BE34" s="229"/>
    </row>
    <row r="35" spans="2:57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07" t="s">
        <v>48</v>
      </c>
      <c r="Y35" s="208"/>
      <c r="Z35" s="208"/>
      <c r="AA35" s="208"/>
      <c r="AB35" s="208"/>
      <c r="AC35" s="37"/>
      <c r="AD35" s="37"/>
      <c r="AE35" s="37"/>
      <c r="AF35" s="37"/>
      <c r="AG35" s="37"/>
      <c r="AH35" s="37"/>
      <c r="AI35" s="37"/>
      <c r="AJ35" s="37"/>
      <c r="AK35" s="209">
        <f>SUM(AK26:AK33)</f>
        <v>1667063.44</v>
      </c>
      <c r="AL35" s="208"/>
      <c r="AM35" s="208"/>
      <c r="AN35" s="208"/>
      <c r="AO35" s="210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57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57" s="1" customFormat="1" ht="24.95" customHeight="1">
      <c r="B42" s="30"/>
      <c r="C42" s="20" t="s">
        <v>49</v>
      </c>
      <c r="AR42" s="30"/>
    </row>
    <row r="43" spans="2:57" s="1" customFormat="1" ht="6.95" customHeight="1">
      <c r="B43" s="30"/>
      <c r="AR43" s="30"/>
    </row>
    <row r="44" spans="2:57" s="1" customFormat="1" ht="12" customHeight="1">
      <c r="B44" s="30"/>
      <c r="C44" s="25" t="s">
        <v>13</v>
      </c>
      <c r="L44" s="1" t="str">
        <f>K5</f>
        <v>N18-194_exp3_R2</v>
      </c>
      <c r="AR44" s="30"/>
    </row>
    <row r="45" spans="2:57" s="3" customFormat="1" ht="36.950000000000003" customHeight="1">
      <c r="B45" s="43"/>
      <c r="C45" s="44" t="s">
        <v>16</v>
      </c>
      <c r="L45" s="218" t="str">
        <f>K6</f>
        <v>Provizorní zabezpečení stropních trámů nad 2.NP a krovu v objektu Národního domu Palackého č.p. 134 FM</v>
      </c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R45" s="43"/>
    </row>
    <row r="46" spans="2:57" s="1" customFormat="1" ht="6.95" customHeight="1">
      <c r="B46" s="30"/>
      <c r="AR46" s="30"/>
    </row>
    <row r="47" spans="2:57" s="1" customFormat="1" ht="12" customHeight="1">
      <c r="B47" s="30"/>
      <c r="C47" s="25" t="s">
        <v>20</v>
      </c>
      <c r="L47" s="45" t="str">
        <f>IF(K8="","",K8)</f>
        <v xml:space="preserve"> Palackého č.p. 134 FM</v>
      </c>
      <c r="AI47" s="25" t="s">
        <v>22</v>
      </c>
      <c r="AM47" s="220" t="str">
        <f>IF(AN8= "","",AN8)</f>
        <v>5. 12. 2018</v>
      </c>
      <c r="AN47" s="220"/>
      <c r="AR47" s="30"/>
    </row>
    <row r="48" spans="2:57" s="1" customFormat="1" ht="6.95" customHeight="1">
      <c r="B48" s="30"/>
      <c r="AR48" s="30"/>
    </row>
    <row r="49" spans="1:91" s="1" customFormat="1" ht="13.7" customHeight="1">
      <c r="B49" s="30"/>
      <c r="C49" s="25" t="s">
        <v>24</v>
      </c>
      <c r="L49" s="1" t="str">
        <f>IF(E11= "","",E11)</f>
        <v>Statutární město Frýdek Místek</v>
      </c>
      <c r="AI49" s="25" t="s">
        <v>29</v>
      </c>
      <c r="AM49" s="216" t="str">
        <f>IF(E17="","",E17)</f>
        <v>MARPO s.r.o., Ostrava</v>
      </c>
      <c r="AN49" s="217"/>
      <c r="AO49" s="217"/>
      <c r="AP49" s="217"/>
      <c r="AR49" s="30"/>
      <c r="AS49" s="212" t="s">
        <v>50</v>
      </c>
      <c r="AT49" s="21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3.7" customHeight="1">
      <c r="B50" s="30"/>
      <c r="C50" s="25" t="s">
        <v>28</v>
      </c>
      <c r="L50" s="1" t="str">
        <f>IF(E14= "Vyplň údaj","",E14)</f>
        <v>TESAREM s.r.o.</v>
      </c>
      <c r="AI50" s="25" t="s">
        <v>32</v>
      </c>
      <c r="AM50" s="216" t="str">
        <f>IF(E20="","",E20)</f>
        <v/>
      </c>
      <c r="AN50" s="217"/>
      <c r="AO50" s="217"/>
      <c r="AP50" s="217"/>
      <c r="AR50" s="30"/>
      <c r="AS50" s="214"/>
      <c r="AT50" s="215"/>
      <c r="BD50" s="49"/>
    </row>
    <row r="51" spans="1:91" s="1" customFormat="1" ht="10.9" customHeight="1">
      <c r="B51" s="30"/>
      <c r="AR51" s="30"/>
      <c r="AS51" s="214"/>
      <c r="AT51" s="215"/>
      <c r="BD51" s="49"/>
    </row>
    <row r="52" spans="1:91" s="1" customFormat="1" ht="29.25" customHeight="1">
      <c r="B52" s="30"/>
      <c r="C52" s="206" t="s">
        <v>51</v>
      </c>
      <c r="D52" s="201"/>
      <c r="E52" s="201"/>
      <c r="F52" s="201"/>
      <c r="G52" s="201"/>
      <c r="H52" s="50"/>
      <c r="I52" s="202" t="s">
        <v>52</v>
      </c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0" t="s">
        <v>53</v>
      </c>
      <c r="AH52" s="201"/>
      <c r="AI52" s="201"/>
      <c r="AJ52" s="201"/>
      <c r="AK52" s="201"/>
      <c r="AL52" s="201"/>
      <c r="AM52" s="201"/>
      <c r="AN52" s="202" t="s">
        <v>54</v>
      </c>
      <c r="AO52" s="201"/>
      <c r="AP52" s="203"/>
      <c r="AQ52" s="51" t="s">
        <v>55</v>
      </c>
      <c r="AR52" s="30"/>
      <c r="AS52" s="52" t="s">
        <v>56</v>
      </c>
      <c r="AT52" s="53" t="s">
        <v>57</v>
      </c>
      <c r="AU52" s="53" t="s">
        <v>58</v>
      </c>
      <c r="AV52" s="53" t="s">
        <v>59</v>
      </c>
      <c r="AW52" s="53" t="s">
        <v>60</v>
      </c>
      <c r="AX52" s="53" t="s">
        <v>61</v>
      </c>
      <c r="AY52" s="53" t="s">
        <v>62</v>
      </c>
      <c r="AZ52" s="53" t="s">
        <v>63</v>
      </c>
      <c r="BA52" s="53" t="s">
        <v>64</v>
      </c>
      <c r="BB52" s="53" t="s">
        <v>65</v>
      </c>
      <c r="BC52" s="53" t="s">
        <v>66</v>
      </c>
      <c r="BD52" s="54" t="s">
        <v>67</v>
      </c>
    </row>
    <row r="53" spans="1:91" s="1" customFormat="1" ht="10.9" customHeight="1">
      <c r="B53" s="30"/>
      <c r="AR53" s="30"/>
      <c r="AS53" s="55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50000000000003" customHeight="1">
      <c r="B54" s="56"/>
      <c r="C54" s="57" t="s">
        <v>68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198">
        <f>ROUND(SUM(AG55:AG56),2)</f>
        <v>1377738.38</v>
      </c>
      <c r="AH54" s="198"/>
      <c r="AI54" s="198"/>
      <c r="AJ54" s="198"/>
      <c r="AK54" s="198"/>
      <c r="AL54" s="198"/>
      <c r="AM54" s="198"/>
      <c r="AN54" s="199">
        <f>SUM(AG54,AT54)</f>
        <v>1667063.44</v>
      </c>
      <c r="AO54" s="199"/>
      <c r="AP54" s="199"/>
      <c r="AQ54" s="60" t="s">
        <v>1</v>
      </c>
      <c r="AR54" s="56"/>
      <c r="AS54" s="61">
        <f>ROUND(SUM(AS55:AS56),2)</f>
        <v>0</v>
      </c>
      <c r="AT54" s="62">
        <f>ROUND(SUM(AV54:AW54),2)</f>
        <v>289325.06</v>
      </c>
      <c r="AU54" s="63">
        <f>ROUND(SUM(AU55:AU56),5)</f>
        <v>0</v>
      </c>
      <c r="AV54" s="62">
        <f>ROUND(AZ54*L29,2)</f>
        <v>289325.06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ROUND(SUM(AZ55:AZ56),2)</f>
        <v>1377738.38</v>
      </c>
      <c r="BA54" s="62">
        <f>ROUND(SUM(BA55:BA56),2)</f>
        <v>0</v>
      </c>
      <c r="BB54" s="62">
        <f>ROUND(SUM(BB55:BB56),2)</f>
        <v>0</v>
      </c>
      <c r="BC54" s="62">
        <f>ROUND(SUM(BC55:BC56),2)</f>
        <v>0</v>
      </c>
      <c r="BD54" s="64">
        <f>ROUND(SUM(BD55:BD56),2)</f>
        <v>0</v>
      </c>
      <c r="BS54" s="65" t="s">
        <v>69</v>
      </c>
      <c r="BT54" s="65" t="s">
        <v>70</v>
      </c>
      <c r="BU54" s="66" t="s">
        <v>71</v>
      </c>
      <c r="BV54" s="65" t="s">
        <v>72</v>
      </c>
      <c r="BW54" s="65" t="s">
        <v>5</v>
      </c>
      <c r="BX54" s="65" t="s">
        <v>73</v>
      </c>
      <c r="CL54" s="65" t="s">
        <v>1</v>
      </c>
    </row>
    <row r="55" spans="1:91" s="5" customFormat="1" ht="16.5" customHeight="1">
      <c r="A55" s="67" t="s">
        <v>74</v>
      </c>
      <c r="B55" s="68"/>
      <c r="C55" s="69"/>
      <c r="D55" s="197" t="s">
        <v>75</v>
      </c>
      <c r="E55" s="197"/>
      <c r="F55" s="197"/>
      <c r="G55" s="197"/>
      <c r="H55" s="197"/>
      <c r="I55" s="70"/>
      <c r="J55" s="197" t="s">
        <v>76</v>
      </c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5">
        <f>'VON - Vedlejší a ostatní ...'!J30</f>
        <v>87500</v>
      </c>
      <c r="AH55" s="196"/>
      <c r="AI55" s="196"/>
      <c r="AJ55" s="196"/>
      <c r="AK55" s="196"/>
      <c r="AL55" s="196"/>
      <c r="AM55" s="196"/>
      <c r="AN55" s="195">
        <f>SUM(AG55,AT55)</f>
        <v>105875</v>
      </c>
      <c r="AO55" s="196"/>
      <c r="AP55" s="196"/>
      <c r="AQ55" s="71" t="s">
        <v>77</v>
      </c>
      <c r="AR55" s="68"/>
      <c r="AS55" s="72">
        <v>0</v>
      </c>
      <c r="AT55" s="73">
        <f>ROUND(SUM(AV55:AW55),2)</f>
        <v>18375</v>
      </c>
      <c r="AU55" s="74">
        <f>'VON - Vedlejší a ostatní ...'!P86</f>
        <v>0</v>
      </c>
      <c r="AV55" s="73">
        <f>'VON - Vedlejší a ostatní ...'!J33</f>
        <v>18375</v>
      </c>
      <c r="AW55" s="73">
        <f>'VON - Vedlejší a ostatní ...'!J34</f>
        <v>0</v>
      </c>
      <c r="AX55" s="73">
        <f>'VON - Vedlejší a ostatní ...'!J35</f>
        <v>0</v>
      </c>
      <c r="AY55" s="73">
        <f>'VON - Vedlejší a ostatní ...'!J36</f>
        <v>0</v>
      </c>
      <c r="AZ55" s="73">
        <f>'VON - Vedlejší a ostatní ...'!F33</f>
        <v>87500</v>
      </c>
      <c r="BA55" s="73">
        <f>'VON - Vedlejší a ostatní ...'!F34</f>
        <v>0</v>
      </c>
      <c r="BB55" s="73">
        <f>'VON - Vedlejší a ostatní ...'!F35</f>
        <v>0</v>
      </c>
      <c r="BC55" s="73">
        <f>'VON - Vedlejší a ostatní ...'!F36</f>
        <v>0</v>
      </c>
      <c r="BD55" s="75">
        <f>'VON - Vedlejší a ostatní ...'!F37</f>
        <v>0</v>
      </c>
      <c r="BT55" s="76" t="s">
        <v>78</v>
      </c>
      <c r="BV55" s="76" t="s">
        <v>72</v>
      </c>
      <c r="BW55" s="76" t="s">
        <v>79</v>
      </c>
      <c r="BX55" s="76" t="s">
        <v>5</v>
      </c>
      <c r="CL55" s="76" t="s">
        <v>1</v>
      </c>
      <c r="CM55" s="76" t="s">
        <v>80</v>
      </c>
    </row>
    <row r="56" spans="1:91" s="5" customFormat="1" ht="27" customHeight="1">
      <c r="A56" s="67" t="s">
        <v>74</v>
      </c>
      <c r="B56" s="68"/>
      <c r="C56" s="69"/>
      <c r="D56" s="197" t="s">
        <v>81</v>
      </c>
      <c r="E56" s="197"/>
      <c r="F56" s="197"/>
      <c r="G56" s="197"/>
      <c r="H56" s="197"/>
      <c r="I56" s="70"/>
      <c r="J56" s="197" t="s">
        <v>82</v>
      </c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5">
        <f>'D.1.1-2 - Architektonicko...'!J30</f>
        <v>1290238.3799999999</v>
      </c>
      <c r="AH56" s="196"/>
      <c r="AI56" s="196"/>
      <c r="AJ56" s="196"/>
      <c r="AK56" s="196"/>
      <c r="AL56" s="196"/>
      <c r="AM56" s="196"/>
      <c r="AN56" s="195">
        <f>SUM(AG56,AT56)</f>
        <v>1561188.44</v>
      </c>
      <c r="AO56" s="196"/>
      <c r="AP56" s="196"/>
      <c r="AQ56" s="71" t="s">
        <v>77</v>
      </c>
      <c r="AR56" s="68"/>
      <c r="AS56" s="77">
        <v>0</v>
      </c>
      <c r="AT56" s="78">
        <f>ROUND(SUM(AV56:AW56),2)</f>
        <v>270950.06</v>
      </c>
      <c r="AU56" s="79">
        <f>'D.1.1-2 - Architektonicko...'!P92</f>
        <v>0</v>
      </c>
      <c r="AV56" s="78">
        <f>'D.1.1-2 - Architektonicko...'!J33</f>
        <v>270950.06</v>
      </c>
      <c r="AW56" s="78">
        <f>'D.1.1-2 - Architektonicko...'!J34</f>
        <v>0</v>
      </c>
      <c r="AX56" s="78">
        <f>'D.1.1-2 - Architektonicko...'!J35</f>
        <v>0</v>
      </c>
      <c r="AY56" s="78">
        <f>'D.1.1-2 - Architektonicko...'!J36</f>
        <v>0</v>
      </c>
      <c r="AZ56" s="78">
        <f>'D.1.1-2 - Architektonicko...'!F33</f>
        <v>1290238.3799999999</v>
      </c>
      <c r="BA56" s="78">
        <f>'D.1.1-2 - Architektonicko...'!F34</f>
        <v>0</v>
      </c>
      <c r="BB56" s="78">
        <f>'D.1.1-2 - Architektonicko...'!F35</f>
        <v>0</v>
      </c>
      <c r="BC56" s="78">
        <f>'D.1.1-2 - Architektonicko...'!F36</f>
        <v>0</v>
      </c>
      <c r="BD56" s="80">
        <f>'D.1.1-2 - Architektonicko...'!F37</f>
        <v>0</v>
      </c>
      <c r="BT56" s="76" t="s">
        <v>78</v>
      </c>
      <c r="BV56" s="76" t="s">
        <v>72</v>
      </c>
      <c r="BW56" s="76" t="s">
        <v>83</v>
      </c>
      <c r="BX56" s="76" t="s">
        <v>5</v>
      </c>
      <c r="CL56" s="76" t="s">
        <v>1</v>
      </c>
      <c r="CM56" s="76" t="s">
        <v>80</v>
      </c>
    </row>
    <row r="57" spans="1:91" s="1" customFormat="1" ht="30" customHeight="1">
      <c r="B57" s="30"/>
      <c r="AR57" s="30"/>
    </row>
    <row r="58" spans="1:91" s="1" customFormat="1" ht="6.95" customHeight="1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</row>
  </sheetData>
  <sheetProtection sheet="1" objects="1" scenarios="1" formatColumns="0" formatRows="0"/>
  <mergeCells count="46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L30:P30"/>
    <mergeCell ref="L31:P31"/>
    <mergeCell ref="L32:P32"/>
    <mergeCell ref="L33:P33"/>
    <mergeCell ref="C52:G52"/>
    <mergeCell ref="I52:AF52"/>
    <mergeCell ref="X35:AB35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VON - Vedlejší a ostatní ...'!C2" display="/"/>
    <hyperlink ref="A56" location="'D.1.1-2 - Architektonicko...'!C2" display="/"/>
  </hyperlinks>
  <pageMargins left="0.25" right="0.25" top="0.75" bottom="0.75" header="0.3" footer="0.3"/>
  <pageSetup paperSize="9" scale="7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2"/>
  <sheetViews>
    <sheetView showGridLines="0" topLeftCell="A212" workbookViewId="0">
      <selection activeCell="K112" sqref="B3:K1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1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82"/>
      <c r="J3" s="18"/>
      <c r="K3" s="18"/>
      <c r="L3" s="19"/>
      <c r="AT3" s="16" t="s">
        <v>80</v>
      </c>
    </row>
    <row r="4" spans="2:46" ht="24.95" customHeight="1">
      <c r="B4" s="19"/>
      <c r="D4" s="20" t="s">
        <v>84</v>
      </c>
      <c r="L4" s="19"/>
      <c r="M4" s="21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32" t="str">
        <f>'Rekapitulace stavby'!K6</f>
        <v>Provizorní zabezpečení stropních trámů nad 2.NP a krovu v objektu Národního domu Palackého č.p. 134 FM</v>
      </c>
      <c r="F7" s="215"/>
      <c r="G7" s="215"/>
      <c r="H7" s="215"/>
      <c r="L7" s="19"/>
    </row>
    <row r="8" spans="2:46" s="1" customFormat="1" ht="12" customHeight="1">
      <c r="B8" s="30"/>
      <c r="D8" s="25" t="s">
        <v>85</v>
      </c>
      <c r="I8" s="83"/>
      <c r="L8" s="30"/>
    </row>
    <row r="9" spans="2:46" s="1" customFormat="1" ht="36.950000000000003" customHeight="1">
      <c r="B9" s="30"/>
      <c r="E9" s="218" t="s">
        <v>86</v>
      </c>
      <c r="F9" s="217"/>
      <c r="G9" s="217"/>
      <c r="H9" s="217"/>
      <c r="I9" s="83"/>
      <c r="L9" s="30"/>
    </row>
    <row r="10" spans="2:46" s="1" customFormat="1">
      <c r="B10" s="30"/>
      <c r="I10" s="83"/>
      <c r="L10" s="30"/>
    </row>
    <row r="11" spans="2:46" s="1" customFormat="1" ht="12" customHeight="1">
      <c r="B11" s="30"/>
      <c r="D11" s="25" t="s">
        <v>18</v>
      </c>
      <c r="F11" s="16" t="s">
        <v>1</v>
      </c>
      <c r="I11" s="84" t="s">
        <v>19</v>
      </c>
      <c r="J11" s="16" t="s">
        <v>1</v>
      </c>
      <c r="L11" s="30"/>
    </row>
    <row r="12" spans="2:46" s="1" customFormat="1" ht="12" customHeight="1">
      <c r="B12" s="30"/>
      <c r="D12" s="25" t="s">
        <v>20</v>
      </c>
      <c r="F12" s="16" t="s">
        <v>21</v>
      </c>
      <c r="I12" s="84" t="s">
        <v>22</v>
      </c>
      <c r="J12" s="46" t="str">
        <f>'Rekapitulace stavby'!AN8</f>
        <v>5. 12. 2018</v>
      </c>
      <c r="L12" s="30"/>
    </row>
    <row r="13" spans="2:46" s="1" customFormat="1" ht="10.9" customHeight="1">
      <c r="B13" s="30"/>
      <c r="I13" s="83"/>
      <c r="L13" s="30"/>
    </row>
    <row r="14" spans="2:46" s="1" customFormat="1" ht="12" customHeight="1">
      <c r="B14" s="30"/>
      <c r="D14" s="25" t="s">
        <v>24</v>
      </c>
      <c r="I14" s="84" t="s">
        <v>25</v>
      </c>
      <c r="J14" s="16" t="s">
        <v>1</v>
      </c>
      <c r="L14" s="30"/>
    </row>
    <row r="15" spans="2:46" s="1" customFormat="1" ht="18" customHeight="1">
      <c r="B15" s="30"/>
      <c r="E15" s="16" t="s">
        <v>26</v>
      </c>
      <c r="I15" s="84" t="s">
        <v>27</v>
      </c>
      <c r="J15" s="16" t="s">
        <v>1</v>
      </c>
      <c r="L15" s="30"/>
    </row>
    <row r="16" spans="2:46" s="1" customFormat="1" ht="6.95" customHeight="1">
      <c r="B16" s="30"/>
      <c r="I16" s="83"/>
      <c r="L16" s="30"/>
    </row>
    <row r="17" spans="2:12" s="1" customFormat="1" ht="12" customHeight="1">
      <c r="B17" s="30"/>
      <c r="D17" s="25" t="s">
        <v>28</v>
      </c>
      <c r="I17" s="84" t="s">
        <v>25</v>
      </c>
      <c r="J17" s="26" t="str">
        <f>'Rekapitulace stavby'!AN13</f>
        <v>28591313</v>
      </c>
      <c r="L17" s="30"/>
    </row>
    <row r="18" spans="2:12" s="1" customFormat="1" ht="18" customHeight="1">
      <c r="B18" s="30"/>
      <c r="E18" s="233" t="str">
        <f>'Rekapitulace stavby'!E14</f>
        <v>TESAREM s.r.o.</v>
      </c>
      <c r="F18" s="221"/>
      <c r="G18" s="221"/>
      <c r="H18" s="221"/>
      <c r="I18" s="84" t="s">
        <v>27</v>
      </c>
      <c r="J18" s="26" t="str">
        <f>'Rekapitulace stavby'!AN14</f>
        <v>CZ28591313</v>
      </c>
      <c r="L18" s="30"/>
    </row>
    <row r="19" spans="2:12" s="1" customFormat="1" ht="6.95" customHeight="1">
      <c r="B19" s="30"/>
      <c r="I19" s="83"/>
      <c r="L19" s="30"/>
    </row>
    <row r="20" spans="2:12" s="1" customFormat="1" ht="12" customHeight="1">
      <c r="B20" s="30"/>
      <c r="D20" s="25" t="s">
        <v>29</v>
      </c>
      <c r="I20" s="84" t="s">
        <v>25</v>
      </c>
      <c r="J20" s="16" t="s">
        <v>1</v>
      </c>
      <c r="L20" s="30"/>
    </row>
    <row r="21" spans="2:12" s="1" customFormat="1" ht="18" customHeight="1">
      <c r="B21" s="30"/>
      <c r="E21" s="16" t="s">
        <v>30</v>
      </c>
      <c r="I21" s="84" t="s">
        <v>27</v>
      </c>
      <c r="J21" s="16" t="s">
        <v>1</v>
      </c>
      <c r="L21" s="30"/>
    </row>
    <row r="22" spans="2:12" s="1" customFormat="1" ht="6.95" customHeight="1">
      <c r="B22" s="30"/>
      <c r="I22" s="83"/>
      <c r="L22" s="30"/>
    </row>
    <row r="23" spans="2:12" s="1" customFormat="1" ht="12" customHeight="1">
      <c r="B23" s="30"/>
      <c r="D23" s="25" t="s">
        <v>32</v>
      </c>
      <c r="I23" s="84" t="s">
        <v>25</v>
      </c>
      <c r="J23" s="16" t="str">
        <f>IF('Rekapitulace stavby'!AN19="","",'Rekapitulace stavby'!AN19)</f>
        <v/>
      </c>
      <c r="L23" s="30"/>
    </row>
    <row r="24" spans="2:12" s="1" customFormat="1" ht="18" customHeight="1">
      <c r="B24" s="30"/>
      <c r="E24" s="16" t="str">
        <f>IF('Rekapitulace stavby'!E20="","",'Rekapitulace stavby'!E20)</f>
        <v xml:space="preserve"> </v>
      </c>
      <c r="I24" s="84" t="s">
        <v>27</v>
      </c>
      <c r="J24" s="16" t="str">
        <f>IF('Rekapitulace stavby'!AN20="","",'Rekapitulace stavby'!AN20)</f>
        <v/>
      </c>
      <c r="L24" s="30"/>
    </row>
    <row r="25" spans="2:12" s="1" customFormat="1" ht="6.95" customHeight="1">
      <c r="B25" s="30"/>
      <c r="I25" s="83"/>
      <c r="L25" s="30"/>
    </row>
    <row r="26" spans="2:12" s="1" customFormat="1" ht="12" customHeight="1">
      <c r="B26" s="30"/>
      <c r="D26" s="25" t="s">
        <v>34</v>
      </c>
      <c r="I26" s="83"/>
      <c r="L26" s="30"/>
    </row>
    <row r="27" spans="2:12" s="6" customFormat="1" ht="56.25" customHeight="1">
      <c r="B27" s="85"/>
      <c r="E27" s="225" t="s">
        <v>87</v>
      </c>
      <c r="F27" s="225"/>
      <c r="G27" s="225"/>
      <c r="H27" s="225"/>
      <c r="I27" s="86"/>
      <c r="L27" s="85"/>
    </row>
    <row r="28" spans="2:12" s="1" customFormat="1" ht="6.95" customHeight="1">
      <c r="B28" s="30"/>
      <c r="I28" s="83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7"/>
      <c r="J29" s="47"/>
      <c r="K29" s="47"/>
      <c r="L29" s="30"/>
    </row>
    <row r="30" spans="2:12" s="1" customFormat="1" ht="25.35" customHeight="1">
      <c r="B30" s="30"/>
      <c r="D30" s="88" t="s">
        <v>36</v>
      </c>
      <c r="I30" s="83"/>
      <c r="J30" s="59">
        <f>ROUND(J86, 2)</f>
        <v>87500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7"/>
      <c r="J31" s="47"/>
      <c r="K31" s="47"/>
      <c r="L31" s="30"/>
    </row>
    <row r="32" spans="2:12" s="1" customFormat="1" ht="14.45" customHeight="1">
      <c r="B32" s="30"/>
      <c r="F32" s="33" t="s">
        <v>38</v>
      </c>
      <c r="I32" s="89" t="s">
        <v>37</v>
      </c>
      <c r="J32" s="33" t="s">
        <v>39</v>
      </c>
      <c r="L32" s="30"/>
    </row>
    <row r="33" spans="2:12" s="1" customFormat="1" ht="14.45" customHeight="1">
      <c r="B33" s="30"/>
      <c r="D33" s="25" t="s">
        <v>40</v>
      </c>
      <c r="E33" s="25" t="s">
        <v>41</v>
      </c>
      <c r="F33" s="90">
        <f>ROUND((SUM(BE86:BE111)),  2)</f>
        <v>87500</v>
      </c>
      <c r="I33" s="91">
        <v>0.21</v>
      </c>
      <c r="J33" s="90">
        <f>ROUND(((SUM(BE86:BE111))*I33),  2)</f>
        <v>18375</v>
      </c>
      <c r="L33" s="30"/>
    </row>
    <row r="34" spans="2:12" s="1" customFormat="1" ht="14.45" customHeight="1">
      <c r="B34" s="30"/>
      <c r="E34" s="25" t="s">
        <v>42</v>
      </c>
      <c r="F34" s="90">
        <f>ROUND((SUM(BF86:BF111)),  2)</f>
        <v>0</v>
      </c>
      <c r="I34" s="91">
        <v>0.15</v>
      </c>
      <c r="J34" s="90">
        <f>ROUND(((SUM(BF86:BF111))*I34),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0">
        <f>ROUND((SUM(BG86:BG111)),  2)</f>
        <v>0</v>
      </c>
      <c r="I35" s="91">
        <v>0.21</v>
      </c>
      <c r="J35" s="90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0">
        <f>ROUND((SUM(BH86:BH111)),  2)</f>
        <v>0</v>
      </c>
      <c r="I36" s="91">
        <v>0.15</v>
      </c>
      <c r="J36" s="90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0">
        <f>ROUND((SUM(BI86:BI111)),  2)</f>
        <v>0</v>
      </c>
      <c r="I37" s="91">
        <v>0</v>
      </c>
      <c r="J37" s="90">
        <f>0</f>
        <v>0</v>
      </c>
      <c r="L37" s="30"/>
    </row>
    <row r="38" spans="2:12" s="1" customFormat="1" ht="6.95" customHeight="1">
      <c r="B38" s="30"/>
      <c r="I38" s="83"/>
      <c r="L38" s="30"/>
    </row>
    <row r="39" spans="2:12" s="1" customFormat="1" ht="25.35" customHeight="1">
      <c r="B39" s="30"/>
      <c r="C39" s="92"/>
      <c r="D39" s="93" t="s">
        <v>46</v>
      </c>
      <c r="E39" s="50"/>
      <c r="F39" s="50"/>
      <c r="G39" s="94" t="s">
        <v>47</v>
      </c>
      <c r="H39" s="95" t="s">
        <v>48</v>
      </c>
      <c r="I39" s="96"/>
      <c r="J39" s="97">
        <f>SUM(J30:J37)</f>
        <v>105875</v>
      </c>
      <c r="K39" s="98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99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0"/>
      <c r="J44" s="42"/>
      <c r="K44" s="42"/>
      <c r="L44" s="30"/>
    </row>
    <row r="45" spans="2:12" s="1" customFormat="1" ht="24.95" customHeight="1">
      <c r="B45" s="30"/>
      <c r="C45" s="20" t="s">
        <v>88</v>
      </c>
      <c r="I45" s="83"/>
      <c r="L45" s="30"/>
    </row>
    <row r="46" spans="2:12" s="1" customFormat="1" ht="6.95" customHeight="1">
      <c r="B46" s="30"/>
      <c r="I46" s="83"/>
      <c r="L46" s="30"/>
    </row>
    <row r="47" spans="2:12" s="1" customFormat="1" ht="12" customHeight="1">
      <c r="B47" s="30"/>
      <c r="C47" s="25" t="s">
        <v>16</v>
      </c>
      <c r="I47" s="83"/>
      <c r="L47" s="30"/>
    </row>
    <row r="48" spans="2:12" s="1" customFormat="1" ht="16.5" customHeight="1">
      <c r="B48" s="30"/>
      <c r="E48" s="232" t="str">
        <f>E7</f>
        <v>Provizorní zabezpečení stropních trámů nad 2.NP a krovu v objektu Národního domu Palackého č.p. 134 FM</v>
      </c>
      <c r="F48" s="215"/>
      <c r="G48" s="215"/>
      <c r="H48" s="215"/>
      <c r="I48" s="83"/>
      <c r="L48" s="30"/>
    </row>
    <row r="49" spans="2:47" s="1" customFormat="1" ht="12" customHeight="1">
      <c r="B49" s="30"/>
      <c r="C49" s="25" t="s">
        <v>85</v>
      </c>
      <c r="I49" s="83"/>
      <c r="L49" s="30"/>
    </row>
    <row r="50" spans="2:47" s="1" customFormat="1" ht="16.5" customHeight="1">
      <c r="B50" s="30"/>
      <c r="E50" s="218" t="str">
        <f>E9</f>
        <v>VON - Vedlejší a ostatní náklady stavby</v>
      </c>
      <c r="F50" s="217"/>
      <c r="G50" s="217"/>
      <c r="H50" s="217"/>
      <c r="I50" s="83"/>
      <c r="L50" s="30"/>
    </row>
    <row r="51" spans="2:47" s="1" customFormat="1" ht="6.95" customHeight="1">
      <c r="B51" s="30"/>
      <c r="I51" s="83"/>
      <c r="L51" s="30"/>
    </row>
    <row r="52" spans="2:47" s="1" customFormat="1" ht="12" customHeight="1">
      <c r="B52" s="30"/>
      <c r="C52" s="25" t="s">
        <v>20</v>
      </c>
      <c r="F52" s="16" t="str">
        <f>F12</f>
        <v xml:space="preserve"> Palackého č.p. 134 FM</v>
      </c>
      <c r="I52" s="84" t="s">
        <v>22</v>
      </c>
      <c r="J52" s="46" t="str">
        <f>IF(J12="","",J12)</f>
        <v>5. 12. 2018</v>
      </c>
      <c r="L52" s="30"/>
    </row>
    <row r="53" spans="2:47" s="1" customFormat="1" ht="6.95" customHeight="1">
      <c r="B53" s="30"/>
      <c r="I53" s="83"/>
      <c r="L53" s="30"/>
    </row>
    <row r="54" spans="2:47" s="1" customFormat="1" ht="13.7" customHeight="1">
      <c r="B54" s="30"/>
      <c r="C54" s="25" t="s">
        <v>24</v>
      </c>
      <c r="F54" s="16" t="str">
        <f>E15</f>
        <v>Statutární město Frýdek Místek</v>
      </c>
      <c r="I54" s="84" t="s">
        <v>29</v>
      </c>
      <c r="J54" s="28" t="str">
        <f>E21</f>
        <v>MARPO s.r.o., Ostrava</v>
      </c>
      <c r="L54" s="30"/>
    </row>
    <row r="55" spans="2:47" s="1" customFormat="1" ht="13.7" customHeight="1">
      <c r="B55" s="30"/>
      <c r="C55" s="25" t="s">
        <v>28</v>
      </c>
      <c r="F55" s="16" t="str">
        <f>IF(E18="","",E18)</f>
        <v>TESAREM s.r.o.</v>
      </c>
      <c r="I55" s="84" t="s">
        <v>32</v>
      </c>
      <c r="J55" s="28" t="str">
        <f>E24</f>
        <v xml:space="preserve"> </v>
      </c>
      <c r="L55" s="30"/>
    </row>
    <row r="56" spans="2:47" s="1" customFormat="1" ht="10.35" customHeight="1">
      <c r="B56" s="30"/>
      <c r="I56" s="83"/>
      <c r="L56" s="30"/>
    </row>
    <row r="57" spans="2:47" s="1" customFormat="1" ht="29.25" customHeight="1">
      <c r="B57" s="30"/>
      <c r="C57" s="101" t="s">
        <v>89</v>
      </c>
      <c r="D57" s="92"/>
      <c r="E57" s="92"/>
      <c r="F57" s="92"/>
      <c r="G57" s="92"/>
      <c r="H57" s="92"/>
      <c r="I57" s="102"/>
      <c r="J57" s="103" t="s">
        <v>90</v>
      </c>
      <c r="K57" s="92"/>
      <c r="L57" s="30"/>
    </row>
    <row r="58" spans="2:47" s="1" customFormat="1" ht="10.35" customHeight="1">
      <c r="B58" s="30"/>
      <c r="I58" s="83"/>
      <c r="L58" s="30"/>
    </row>
    <row r="59" spans="2:47" s="1" customFormat="1" ht="22.9" customHeight="1">
      <c r="B59" s="30"/>
      <c r="C59" s="104" t="s">
        <v>91</v>
      </c>
      <c r="I59" s="83"/>
      <c r="J59" s="59">
        <f>J86</f>
        <v>87500</v>
      </c>
      <c r="L59" s="30"/>
      <c r="AU59" s="16" t="s">
        <v>92</v>
      </c>
    </row>
    <row r="60" spans="2:47" s="7" customFormat="1" ht="24.95" customHeight="1">
      <c r="B60" s="105"/>
      <c r="D60" s="106" t="s">
        <v>93</v>
      </c>
      <c r="E60" s="107"/>
      <c r="F60" s="107"/>
      <c r="G60" s="107"/>
      <c r="H60" s="107"/>
      <c r="I60" s="108"/>
      <c r="J60" s="109">
        <f>J87</f>
        <v>87500</v>
      </c>
      <c r="L60" s="105"/>
    </row>
    <row r="61" spans="2:47" s="8" customFormat="1" ht="19.899999999999999" customHeight="1">
      <c r="B61" s="110"/>
      <c r="D61" s="111" t="s">
        <v>94</v>
      </c>
      <c r="E61" s="112"/>
      <c r="F61" s="112"/>
      <c r="G61" s="112"/>
      <c r="H61" s="112"/>
      <c r="I61" s="113"/>
      <c r="J61" s="114">
        <f>J88</f>
        <v>33500</v>
      </c>
      <c r="L61" s="110"/>
    </row>
    <row r="62" spans="2:47" s="8" customFormat="1" ht="19.899999999999999" customHeight="1">
      <c r="B62" s="110"/>
      <c r="D62" s="111" t="s">
        <v>95</v>
      </c>
      <c r="E62" s="112"/>
      <c r="F62" s="112"/>
      <c r="G62" s="112"/>
      <c r="H62" s="112"/>
      <c r="I62" s="113"/>
      <c r="J62" s="114">
        <f>J95</f>
        <v>5000</v>
      </c>
      <c r="L62" s="110"/>
    </row>
    <row r="63" spans="2:47" s="8" customFormat="1" ht="19.899999999999999" customHeight="1">
      <c r="B63" s="110"/>
      <c r="D63" s="111" t="s">
        <v>96</v>
      </c>
      <c r="E63" s="112"/>
      <c r="F63" s="112"/>
      <c r="G63" s="112"/>
      <c r="H63" s="112"/>
      <c r="I63" s="113"/>
      <c r="J63" s="114">
        <f>J98</f>
        <v>20000</v>
      </c>
      <c r="L63" s="110"/>
    </row>
    <row r="64" spans="2:47" s="8" customFormat="1" ht="19.899999999999999" customHeight="1">
      <c r="B64" s="110"/>
      <c r="D64" s="111" t="s">
        <v>97</v>
      </c>
      <c r="E64" s="112"/>
      <c r="F64" s="112"/>
      <c r="G64" s="112"/>
      <c r="H64" s="112"/>
      <c r="I64" s="113"/>
      <c r="J64" s="114">
        <f>J103</f>
        <v>20000</v>
      </c>
      <c r="L64" s="110"/>
    </row>
    <row r="65" spans="2:12" s="8" customFormat="1" ht="19.899999999999999" customHeight="1">
      <c r="B65" s="110"/>
      <c r="D65" s="111" t="s">
        <v>98</v>
      </c>
      <c r="E65" s="112"/>
      <c r="F65" s="112"/>
      <c r="G65" s="112"/>
      <c r="H65" s="112"/>
      <c r="I65" s="113"/>
      <c r="J65" s="114">
        <f>J106</f>
        <v>2000</v>
      </c>
      <c r="L65" s="110"/>
    </row>
    <row r="66" spans="2:12" s="8" customFormat="1" ht="19.899999999999999" customHeight="1">
      <c r="B66" s="110"/>
      <c r="D66" s="111" t="s">
        <v>99</v>
      </c>
      <c r="E66" s="112"/>
      <c r="F66" s="112"/>
      <c r="G66" s="112"/>
      <c r="H66" s="112"/>
      <c r="I66" s="113"/>
      <c r="J66" s="114">
        <f>J109</f>
        <v>7000</v>
      </c>
      <c r="L66" s="110"/>
    </row>
    <row r="67" spans="2:12" s="1" customFormat="1" ht="21.75" customHeight="1">
      <c r="B67" s="30"/>
      <c r="I67" s="83"/>
      <c r="L67" s="30"/>
    </row>
    <row r="68" spans="2:12" s="1" customFormat="1" ht="6.95" customHeight="1">
      <c r="B68" s="39"/>
      <c r="C68" s="40"/>
      <c r="D68" s="40"/>
      <c r="E68" s="40"/>
      <c r="F68" s="40"/>
      <c r="G68" s="40"/>
      <c r="H68" s="40"/>
      <c r="I68" s="99"/>
      <c r="J68" s="40"/>
      <c r="K68" s="40"/>
      <c r="L68" s="30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100"/>
      <c r="J72" s="42"/>
      <c r="K72" s="42"/>
      <c r="L72" s="30"/>
    </row>
    <row r="73" spans="2:12" s="1" customFormat="1" ht="24.95" customHeight="1">
      <c r="B73" s="30"/>
      <c r="C73" s="20" t="s">
        <v>100</v>
      </c>
      <c r="I73" s="83"/>
      <c r="L73" s="30"/>
    </row>
    <row r="74" spans="2:12" s="1" customFormat="1" ht="6.95" customHeight="1">
      <c r="B74" s="30"/>
      <c r="I74" s="83"/>
      <c r="L74" s="30"/>
    </row>
    <row r="75" spans="2:12" s="1" customFormat="1" ht="12" customHeight="1">
      <c r="B75" s="30"/>
      <c r="C75" s="25" t="s">
        <v>16</v>
      </c>
      <c r="I75" s="83"/>
      <c r="L75" s="30"/>
    </row>
    <row r="76" spans="2:12" s="1" customFormat="1" ht="16.5" customHeight="1">
      <c r="B76" s="30"/>
      <c r="E76" s="232" t="str">
        <f>E7</f>
        <v>Provizorní zabezpečení stropních trámů nad 2.NP a krovu v objektu Národního domu Palackého č.p. 134 FM</v>
      </c>
      <c r="F76" s="215"/>
      <c r="G76" s="215"/>
      <c r="H76" s="215"/>
      <c r="I76" s="83"/>
      <c r="L76" s="30"/>
    </row>
    <row r="77" spans="2:12" s="1" customFormat="1" ht="12" customHeight="1">
      <c r="B77" s="30"/>
      <c r="C77" s="25" t="s">
        <v>85</v>
      </c>
      <c r="I77" s="83"/>
      <c r="L77" s="30"/>
    </row>
    <row r="78" spans="2:12" s="1" customFormat="1" ht="16.5" customHeight="1">
      <c r="B78" s="30"/>
      <c r="E78" s="218" t="str">
        <f>E9</f>
        <v>VON - Vedlejší a ostatní náklady stavby</v>
      </c>
      <c r="F78" s="217"/>
      <c r="G78" s="217"/>
      <c r="H78" s="217"/>
      <c r="I78" s="83"/>
      <c r="L78" s="30"/>
    </row>
    <row r="79" spans="2:12" s="1" customFormat="1" ht="6.95" customHeight="1">
      <c r="B79" s="30"/>
      <c r="I79" s="83"/>
      <c r="L79" s="30"/>
    </row>
    <row r="80" spans="2:12" s="1" customFormat="1" ht="12" customHeight="1">
      <c r="B80" s="30"/>
      <c r="C80" s="25" t="s">
        <v>20</v>
      </c>
      <c r="F80" s="16" t="str">
        <f>F12</f>
        <v xml:space="preserve"> Palackého č.p. 134 FM</v>
      </c>
      <c r="I80" s="84" t="s">
        <v>22</v>
      </c>
      <c r="J80" s="46" t="str">
        <f>IF(J12="","",J12)</f>
        <v>5. 12. 2018</v>
      </c>
      <c r="L80" s="30"/>
    </row>
    <row r="81" spans="2:65" s="1" customFormat="1" ht="6.95" customHeight="1">
      <c r="B81" s="30"/>
      <c r="I81" s="83"/>
      <c r="L81" s="30"/>
    </row>
    <row r="82" spans="2:65" s="1" customFormat="1" ht="13.7" customHeight="1">
      <c r="B82" s="30"/>
      <c r="C82" s="25" t="s">
        <v>24</v>
      </c>
      <c r="F82" s="16" t="str">
        <f>E15</f>
        <v>Statutární město Frýdek Místek</v>
      </c>
      <c r="I82" s="84" t="s">
        <v>29</v>
      </c>
      <c r="J82" s="28" t="str">
        <f>E21</f>
        <v>MARPO s.r.o., Ostrava</v>
      </c>
      <c r="L82" s="30"/>
    </row>
    <row r="83" spans="2:65" s="1" customFormat="1" ht="13.7" customHeight="1">
      <c r="B83" s="30"/>
      <c r="C83" s="25" t="s">
        <v>28</v>
      </c>
      <c r="F83" s="16" t="str">
        <f>IF(E18="","",E18)</f>
        <v>TESAREM s.r.o.</v>
      </c>
      <c r="I83" s="84" t="s">
        <v>32</v>
      </c>
      <c r="J83" s="28" t="str">
        <f>E24</f>
        <v xml:space="preserve"> </v>
      </c>
      <c r="L83" s="30"/>
    </row>
    <row r="84" spans="2:65" s="1" customFormat="1" ht="10.35" customHeight="1">
      <c r="B84" s="30"/>
      <c r="I84" s="83"/>
      <c r="L84" s="30"/>
    </row>
    <row r="85" spans="2:65" s="9" customFormat="1" ht="29.25" customHeight="1">
      <c r="B85" s="115"/>
      <c r="C85" s="116" t="s">
        <v>101</v>
      </c>
      <c r="D85" s="117" t="s">
        <v>55</v>
      </c>
      <c r="E85" s="117" t="s">
        <v>51</v>
      </c>
      <c r="F85" s="117" t="s">
        <v>52</v>
      </c>
      <c r="G85" s="117" t="s">
        <v>102</v>
      </c>
      <c r="H85" s="117" t="s">
        <v>103</v>
      </c>
      <c r="I85" s="118" t="s">
        <v>104</v>
      </c>
      <c r="J85" s="117" t="s">
        <v>90</v>
      </c>
      <c r="K85" s="119" t="s">
        <v>105</v>
      </c>
      <c r="L85" s="115"/>
      <c r="M85" s="52" t="s">
        <v>1</v>
      </c>
      <c r="N85" s="53" t="s">
        <v>40</v>
      </c>
      <c r="O85" s="53" t="s">
        <v>106</v>
      </c>
      <c r="P85" s="53" t="s">
        <v>107</v>
      </c>
      <c r="Q85" s="53" t="s">
        <v>108</v>
      </c>
      <c r="R85" s="53" t="s">
        <v>109</v>
      </c>
      <c r="S85" s="53" t="s">
        <v>110</v>
      </c>
      <c r="T85" s="54" t="s">
        <v>111</v>
      </c>
    </row>
    <row r="86" spans="2:65" s="1" customFormat="1" ht="22.9" customHeight="1">
      <c r="B86" s="30"/>
      <c r="C86" s="57" t="s">
        <v>112</v>
      </c>
      <c r="I86" s="83"/>
      <c r="J86" s="120">
        <f>BK86</f>
        <v>87500</v>
      </c>
      <c r="L86" s="30"/>
      <c r="M86" s="55"/>
      <c r="N86" s="47"/>
      <c r="O86" s="47"/>
      <c r="P86" s="121">
        <f>P87</f>
        <v>0</v>
      </c>
      <c r="Q86" s="47"/>
      <c r="R86" s="121">
        <f>R87</f>
        <v>0</v>
      </c>
      <c r="S86" s="47"/>
      <c r="T86" s="122">
        <f>T87</f>
        <v>0</v>
      </c>
      <c r="AT86" s="16" t="s">
        <v>69</v>
      </c>
      <c r="AU86" s="16" t="s">
        <v>92</v>
      </c>
      <c r="BK86" s="123">
        <f>BK87</f>
        <v>87500</v>
      </c>
    </row>
    <row r="87" spans="2:65" s="10" customFormat="1" ht="25.9" customHeight="1">
      <c r="B87" s="124"/>
      <c r="D87" s="125" t="s">
        <v>69</v>
      </c>
      <c r="E87" s="126" t="s">
        <v>113</v>
      </c>
      <c r="F87" s="126" t="s">
        <v>113</v>
      </c>
      <c r="I87" s="127"/>
      <c r="J87" s="128">
        <f>BK87</f>
        <v>87500</v>
      </c>
      <c r="L87" s="124"/>
      <c r="M87" s="129"/>
      <c r="P87" s="130">
        <f>P88+P95+P98+P103+P106+P109</f>
        <v>0</v>
      </c>
      <c r="R87" s="130">
        <f>R88+R95+R98+R103+R106+R109</f>
        <v>0</v>
      </c>
      <c r="T87" s="131">
        <f>T88+T95+T98+T103+T106+T109</f>
        <v>0</v>
      </c>
      <c r="AR87" s="125" t="s">
        <v>114</v>
      </c>
      <c r="AT87" s="132" t="s">
        <v>69</v>
      </c>
      <c r="AU87" s="132" t="s">
        <v>70</v>
      </c>
      <c r="AY87" s="125" t="s">
        <v>115</v>
      </c>
      <c r="BK87" s="133">
        <f>BK88+BK95+BK98+BK103+BK106+BK109</f>
        <v>87500</v>
      </c>
    </row>
    <row r="88" spans="2:65" s="10" customFormat="1" ht="22.9" customHeight="1">
      <c r="B88" s="124"/>
      <c r="D88" s="125" t="s">
        <v>69</v>
      </c>
      <c r="E88" s="134" t="s">
        <v>116</v>
      </c>
      <c r="F88" s="134" t="s">
        <v>117</v>
      </c>
      <c r="I88" s="127"/>
      <c r="J88" s="135">
        <f>BK88</f>
        <v>33500</v>
      </c>
      <c r="L88" s="124"/>
      <c r="M88" s="129"/>
      <c r="P88" s="130">
        <f>SUM(P89:P94)</f>
        <v>0</v>
      </c>
      <c r="R88" s="130">
        <f>SUM(R89:R94)</f>
        <v>0</v>
      </c>
      <c r="T88" s="131">
        <f>SUM(T89:T94)</f>
        <v>0</v>
      </c>
      <c r="AR88" s="125" t="s">
        <v>114</v>
      </c>
      <c r="AT88" s="132" t="s">
        <v>69</v>
      </c>
      <c r="AU88" s="132" t="s">
        <v>78</v>
      </c>
      <c r="AY88" s="125" t="s">
        <v>115</v>
      </c>
      <c r="BK88" s="133">
        <f>SUM(BK89:BK94)</f>
        <v>33500</v>
      </c>
    </row>
    <row r="89" spans="2:65" s="1" customFormat="1" ht="16.5" customHeight="1">
      <c r="B89" s="30"/>
      <c r="C89" s="136" t="s">
        <v>78</v>
      </c>
      <c r="D89" s="136" t="s">
        <v>118</v>
      </c>
      <c r="E89" s="137" t="s">
        <v>119</v>
      </c>
      <c r="F89" s="138" t="s">
        <v>120</v>
      </c>
      <c r="G89" s="139" t="s">
        <v>121</v>
      </c>
      <c r="H89" s="140">
        <v>40</v>
      </c>
      <c r="I89" s="141">
        <v>500</v>
      </c>
      <c r="J89" s="142">
        <f>ROUND(I89*H89,2)</f>
        <v>20000</v>
      </c>
      <c r="K89" s="138" t="s">
        <v>122</v>
      </c>
      <c r="L89" s="30"/>
      <c r="M89" s="143" t="s">
        <v>1</v>
      </c>
      <c r="N89" s="144" t="s">
        <v>41</v>
      </c>
      <c r="P89" s="145">
        <f>O89*H89</f>
        <v>0</v>
      </c>
      <c r="Q89" s="145">
        <v>0</v>
      </c>
      <c r="R89" s="145">
        <f>Q89*H89</f>
        <v>0</v>
      </c>
      <c r="S89" s="145">
        <v>0</v>
      </c>
      <c r="T89" s="146">
        <f>S89*H89</f>
        <v>0</v>
      </c>
      <c r="AR89" s="16" t="s">
        <v>123</v>
      </c>
      <c r="AT89" s="16" t="s">
        <v>118</v>
      </c>
      <c r="AU89" s="16" t="s">
        <v>80</v>
      </c>
      <c r="AY89" s="16" t="s">
        <v>115</v>
      </c>
      <c r="BE89" s="147">
        <f>IF(N89="základní",J89,0)</f>
        <v>20000</v>
      </c>
      <c r="BF89" s="147">
        <f>IF(N89="snížená",J89,0)</f>
        <v>0</v>
      </c>
      <c r="BG89" s="147">
        <f>IF(N89="zákl. přenesená",J89,0)</f>
        <v>0</v>
      </c>
      <c r="BH89" s="147">
        <f>IF(N89="sníž. přenesená",J89,0)</f>
        <v>0</v>
      </c>
      <c r="BI89" s="147">
        <f>IF(N89="nulová",J89,0)</f>
        <v>0</v>
      </c>
      <c r="BJ89" s="16" t="s">
        <v>78</v>
      </c>
      <c r="BK89" s="147">
        <f>ROUND(I89*H89,2)</f>
        <v>20000</v>
      </c>
      <c r="BL89" s="16" t="s">
        <v>123</v>
      </c>
      <c r="BM89" s="16" t="s">
        <v>124</v>
      </c>
    </row>
    <row r="90" spans="2:65" s="1" customFormat="1" ht="19.5">
      <c r="B90" s="30"/>
      <c r="D90" s="148" t="s">
        <v>125</v>
      </c>
      <c r="F90" s="149" t="s">
        <v>126</v>
      </c>
      <c r="I90" s="83"/>
      <c r="L90" s="30"/>
      <c r="M90" s="150"/>
      <c r="T90" s="49"/>
      <c r="AT90" s="16" t="s">
        <v>125</v>
      </c>
      <c r="AU90" s="16" t="s">
        <v>80</v>
      </c>
    </row>
    <row r="91" spans="2:65" s="1" customFormat="1" ht="16.5" customHeight="1">
      <c r="B91" s="30"/>
      <c r="C91" s="136" t="s">
        <v>80</v>
      </c>
      <c r="D91" s="136" t="s">
        <v>118</v>
      </c>
      <c r="E91" s="137" t="s">
        <v>127</v>
      </c>
      <c r="F91" s="138" t="s">
        <v>128</v>
      </c>
      <c r="G91" s="139" t="s">
        <v>129</v>
      </c>
      <c r="H91" s="140">
        <v>1</v>
      </c>
      <c r="I91" s="141">
        <v>6000</v>
      </c>
      <c r="J91" s="142">
        <f>ROUND(I91*H91,2)</f>
        <v>6000</v>
      </c>
      <c r="K91" s="138" t="s">
        <v>122</v>
      </c>
      <c r="L91" s="30"/>
      <c r="M91" s="143" t="s">
        <v>1</v>
      </c>
      <c r="N91" s="144" t="s">
        <v>41</v>
      </c>
      <c r="P91" s="145">
        <f>O91*H91</f>
        <v>0</v>
      </c>
      <c r="Q91" s="145">
        <v>0</v>
      </c>
      <c r="R91" s="145">
        <f>Q91*H91</f>
        <v>0</v>
      </c>
      <c r="S91" s="145">
        <v>0</v>
      </c>
      <c r="T91" s="146">
        <f>S91*H91</f>
        <v>0</v>
      </c>
      <c r="AR91" s="16" t="s">
        <v>123</v>
      </c>
      <c r="AT91" s="16" t="s">
        <v>118</v>
      </c>
      <c r="AU91" s="16" t="s">
        <v>80</v>
      </c>
      <c r="AY91" s="16" t="s">
        <v>115</v>
      </c>
      <c r="BE91" s="147">
        <f>IF(N91="základní",J91,0)</f>
        <v>6000</v>
      </c>
      <c r="BF91" s="147">
        <f>IF(N91="snížená",J91,0)</f>
        <v>0</v>
      </c>
      <c r="BG91" s="147">
        <f>IF(N91="zákl. přenesená",J91,0)</f>
        <v>0</v>
      </c>
      <c r="BH91" s="147">
        <f>IF(N91="sníž. přenesená",J91,0)</f>
        <v>0</v>
      </c>
      <c r="BI91" s="147">
        <f>IF(N91="nulová",J91,0)</f>
        <v>0</v>
      </c>
      <c r="BJ91" s="16" t="s">
        <v>78</v>
      </c>
      <c r="BK91" s="147">
        <f>ROUND(I91*H91,2)</f>
        <v>6000</v>
      </c>
      <c r="BL91" s="16" t="s">
        <v>123</v>
      </c>
      <c r="BM91" s="16" t="s">
        <v>130</v>
      </c>
    </row>
    <row r="92" spans="2:65" s="1" customFormat="1" ht="39">
      <c r="B92" s="30"/>
      <c r="D92" s="148" t="s">
        <v>125</v>
      </c>
      <c r="F92" s="149" t="s">
        <v>131</v>
      </c>
      <c r="I92" s="83"/>
      <c r="L92" s="30"/>
      <c r="M92" s="150"/>
      <c r="T92" s="49"/>
      <c r="AT92" s="16" t="s">
        <v>125</v>
      </c>
      <c r="AU92" s="16" t="s">
        <v>80</v>
      </c>
    </row>
    <row r="93" spans="2:65" s="1" customFormat="1" ht="16.5" customHeight="1">
      <c r="B93" s="30"/>
      <c r="C93" s="136" t="s">
        <v>132</v>
      </c>
      <c r="D93" s="136" t="s">
        <v>118</v>
      </c>
      <c r="E93" s="137" t="s">
        <v>133</v>
      </c>
      <c r="F93" s="138" t="s">
        <v>134</v>
      </c>
      <c r="G93" s="139" t="s">
        <v>129</v>
      </c>
      <c r="H93" s="140">
        <v>1</v>
      </c>
      <c r="I93" s="141">
        <v>7500</v>
      </c>
      <c r="J93" s="142">
        <f>ROUND(I93*H93,2)</f>
        <v>7500</v>
      </c>
      <c r="K93" s="138" t="s">
        <v>122</v>
      </c>
      <c r="L93" s="30"/>
      <c r="M93" s="143" t="s">
        <v>1</v>
      </c>
      <c r="N93" s="144" t="s">
        <v>41</v>
      </c>
      <c r="P93" s="145">
        <f>O93*H93</f>
        <v>0</v>
      </c>
      <c r="Q93" s="145">
        <v>0</v>
      </c>
      <c r="R93" s="145">
        <f>Q93*H93</f>
        <v>0</v>
      </c>
      <c r="S93" s="145">
        <v>0</v>
      </c>
      <c r="T93" s="146">
        <f>S93*H93</f>
        <v>0</v>
      </c>
      <c r="AR93" s="16" t="s">
        <v>123</v>
      </c>
      <c r="AT93" s="16" t="s">
        <v>118</v>
      </c>
      <c r="AU93" s="16" t="s">
        <v>80</v>
      </c>
      <c r="AY93" s="16" t="s">
        <v>115</v>
      </c>
      <c r="BE93" s="147">
        <f>IF(N93="základní",J93,0)</f>
        <v>7500</v>
      </c>
      <c r="BF93" s="147">
        <f>IF(N93="snížená",J93,0)</f>
        <v>0</v>
      </c>
      <c r="BG93" s="147">
        <f>IF(N93="zákl. přenesená",J93,0)</f>
        <v>0</v>
      </c>
      <c r="BH93" s="147">
        <f>IF(N93="sníž. přenesená",J93,0)</f>
        <v>0</v>
      </c>
      <c r="BI93" s="147">
        <f>IF(N93="nulová",J93,0)</f>
        <v>0</v>
      </c>
      <c r="BJ93" s="16" t="s">
        <v>78</v>
      </c>
      <c r="BK93" s="147">
        <f>ROUND(I93*H93,2)</f>
        <v>7500</v>
      </c>
      <c r="BL93" s="16" t="s">
        <v>123</v>
      </c>
      <c r="BM93" s="16" t="s">
        <v>135</v>
      </c>
    </row>
    <row r="94" spans="2:65" s="1" customFormat="1" ht="19.5">
      <c r="B94" s="30"/>
      <c r="D94" s="148" t="s">
        <v>125</v>
      </c>
      <c r="F94" s="149" t="s">
        <v>136</v>
      </c>
      <c r="I94" s="83"/>
      <c r="L94" s="30"/>
      <c r="M94" s="150"/>
      <c r="T94" s="49"/>
      <c r="AT94" s="16" t="s">
        <v>125</v>
      </c>
      <c r="AU94" s="16" t="s">
        <v>80</v>
      </c>
    </row>
    <row r="95" spans="2:65" s="10" customFormat="1" ht="22.9" customHeight="1">
      <c r="B95" s="124"/>
      <c r="D95" s="125" t="s">
        <v>69</v>
      </c>
      <c r="E95" s="134" t="s">
        <v>137</v>
      </c>
      <c r="F95" s="134" t="s">
        <v>138</v>
      </c>
      <c r="I95" s="127"/>
      <c r="J95" s="135">
        <f>BK95</f>
        <v>5000</v>
      </c>
      <c r="L95" s="124"/>
      <c r="M95" s="129"/>
      <c r="P95" s="130">
        <f>SUM(P96:P97)</f>
        <v>0</v>
      </c>
      <c r="R95" s="130">
        <f>SUM(R96:R97)</f>
        <v>0</v>
      </c>
      <c r="T95" s="131">
        <f>SUM(T96:T97)</f>
        <v>0</v>
      </c>
      <c r="AR95" s="125" t="s">
        <v>114</v>
      </c>
      <c r="AT95" s="132" t="s">
        <v>69</v>
      </c>
      <c r="AU95" s="132" t="s">
        <v>78</v>
      </c>
      <c r="AY95" s="125" t="s">
        <v>115</v>
      </c>
      <c r="BK95" s="133">
        <f>SUM(BK96:BK97)</f>
        <v>5000</v>
      </c>
    </row>
    <row r="96" spans="2:65" s="1" customFormat="1" ht="16.5" customHeight="1">
      <c r="B96" s="30"/>
      <c r="C96" s="136" t="s">
        <v>139</v>
      </c>
      <c r="D96" s="136" t="s">
        <v>118</v>
      </c>
      <c r="E96" s="137" t="s">
        <v>140</v>
      </c>
      <c r="F96" s="138" t="s">
        <v>141</v>
      </c>
      <c r="G96" s="139" t="s">
        <v>129</v>
      </c>
      <c r="H96" s="140">
        <v>1</v>
      </c>
      <c r="I96" s="141">
        <v>5000</v>
      </c>
      <c r="J96" s="142">
        <f>ROUND(I96*H96,2)</f>
        <v>5000</v>
      </c>
      <c r="K96" s="138" t="s">
        <v>122</v>
      </c>
      <c r="L96" s="30"/>
      <c r="M96" s="143" t="s">
        <v>1</v>
      </c>
      <c r="N96" s="144" t="s">
        <v>41</v>
      </c>
      <c r="P96" s="145">
        <f>O96*H96</f>
        <v>0</v>
      </c>
      <c r="Q96" s="145">
        <v>0</v>
      </c>
      <c r="R96" s="145">
        <f>Q96*H96</f>
        <v>0</v>
      </c>
      <c r="S96" s="145">
        <v>0</v>
      </c>
      <c r="T96" s="146">
        <f>S96*H96</f>
        <v>0</v>
      </c>
      <c r="AR96" s="16" t="s">
        <v>123</v>
      </c>
      <c r="AT96" s="16" t="s">
        <v>118</v>
      </c>
      <c r="AU96" s="16" t="s">
        <v>80</v>
      </c>
      <c r="AY96" s="16" t="s">
        <v>115</v>
      </c>
      <c r="BE96" s="147">
        <f>IF(N96="základní",J96,0)</f>
        <v>5000</v>
      </c>
      <c r="BF96" s="147">
        <f>IF(N96="snížená",J96,0)</f>
        <v>0</v>
      </c>
      <c r="BG96" s="147">
        <f>IF(N96="zákl. přenesená",J96,0)</f>
        <v>0</v>
      </c>
      <c r="BH96" s="147">
        <f>IF(N96="sníž. přenesená",J96,0)</f>
        <v>0</v>
      </c>
      <c r="BI96" s="147">
        <f>IF(N96="nulová",J96,0)</f>
        <v>0</v>
      </c>
      <c r="BJ96" s="16" t="s">
        <v>78</v>
      </c>
      <c r="BK96" s="147">
        <f>ROUND(I96*H96,2)</f>
        <v>5000</v>
      </c>
      <c r="BL96" s="16" t="s">
        <v>123</v>
      </c>
      <c r="BM96" s="16" t="s">
        <v>142</v>
      </c>
    </row>
    <row r="97" spans="2:65" s="1" customFormat="1" ht="78">
      <c r="B97" s="30"/>
      <c r="D97" s="148" t="s">
        <v>125</v>
      </c>
      <c r="F97" s="149" t="s">
        <v>143</v>
      </c>
      <c r="I97" s="83"/>
      <c r="L97" s="30"/>
      <c r="M97" s="150"/>
      <c r="T97" s="49"/>
      <c r="AT97" s="16" t="s">
        <v>125</v>
      </c>
      <c r="AU97" s="16" t="s">
        <v>80</v>
      </c>
    </row>
    <row r="98" spans="2:65" s="10" customFormat="1" ht="22.9" customHeight="1">
      <c r="B98" s="124"/>
      <c r="D98" s="125" t="s">
        <v>69</v>
      </c>
      <c r="E98" s="134" t="s">
        <v>144</v>
      </c>
      <c r="F98" s="134" t="s">
        <v>145</v>
      </c>
      <c r="I98" s="127"/>
      <c r="J98" s="135">
        <f>BK98</f>
        <v>20000</v>
      </c>
      <c r="L98" s="124"/>
      <c r="M98" s="129"/>
      <c r="P98" s="130">
        <f>SUM(P99:P102)</f>
        <v>0</v>
      </c>
      <c r="R98" s="130">
        <f>SUM(R99:R102)</f>
        <v>0</v>
      </c>
      <c r="T98" s="131">
        <f>SUM(T99:T102)</f>
        <v>0</v>
      </c>
      <c r="AR98" s="125" t="s">
        <v>114</v>
      </c>
      <c r="AT98" s="132" t="s">
        <v>69</v>
      </c>
      <c r="AU98" s="132" t="s">
        <v>78</v>
      </c>
      <c r="AY98" s="125" t="s">
        <v>115</v>
      </c>
      <c r="BK98" s="133">
        <f>SUM(BK99:BK102)</f>
        <v>20000</v>
      </c>
    </row>
    <row r="99" spans="2:65" s="1" customFormat="1" ht="16.5" customHeight="1">
      <c r="B99" s="30"/>
      <c r="C99" s="136" t="s">
        <v>114</v>
      </c>
      <c r="D99" s="136" t="s">
        <v>118</v>
      </c>
      <c r="E99" s="137" t="s">
        <v>146</v>
      </c>
      <c r="F99" s="138" t="s">
        <v>147</v>
      </c>
      <c r="G99" s="139" t="s">
        <v>129</v>
      </c>
      <c r="H99" s="140">
        <v>1</v>
      </c>
      <c r="I99" s="141">
        <v>15000</v>
      </c>
      <c r="J99" s="142">
        <f>ROUND(I99*H99,2)</f>
        <v>15000</v>
      </c>
      <c r="K99" s="138" t="s">
        <v>122</v>
      </c>
      <c r="L99" s="30"/>
      <c r="M99" s="143" t="s">
        <v>1</v>
      </c>
      <c r="N99" s="144" t="s">
        <v>41</v>
      </c>
      <c r="P99" s="145">
        <f>O99*H99</f>
        <v>0</v>
      </c>
      <c r="Q99" s="145">
        <v>0</v>
      </c>
      <c r="R99" s="145">
        <f>Q99*H99</f>
        <v>0</v>
      </c>
      <c r="S99" s="145">
        <v>0</v>
      </c>
      <c r="T99" s="146">
        <f>S99*H99</f>
        <v>0</v>
      </c>
      <c r="AR99" s="16" t="s">
        <v>123</v>
      </c>
      <c r="AT99" s="16" t="s">
        <v>118</v>
      </c>
      <c r="AU99" s="16" t="s">
        <v>80</v>
      </c>
      <c r="AY99" s="16" t="s">
        <v>115</v>
      </c>
      <c r="BE99" s="147">
        <f>IF(N99="základní",J99,0)</f>
        <v>15000</v>
      </c>
      <c r="BF99" s="147">
        <f>IF(N99="snížená",J99,0)</f>
        <v>0</v>
      </c>
      <c r="BG99" s="147">
        <f>IF(N99="zákl. přenesená",J99,0)</f>
        <v>0</v>
      </c>
      <c r="BH99" s="147">
        <f>IF(N99="sníž. přenesená",J99,0)</f>
        <v>0</v>
      </c>
      <c r="BI99" s="147">
        <f>IF(N99="nulová",J99,0)</f>
        <v>0</v>
      </c>
      <c r="BJ99" s="16" t="s">
        <v>78</v>
      </c>
      <c r="BK99" s="147">
        <f>ROUND(I99*H99,2)</f>
        <v>15000</v>
      </c>
      <c r="BL99" s="16" t="s">
        <v>123</v>
      </c>
      <c r="BM99" s="16" t="s">
        <v>148</v>
      </c>
    </row>
    <row r="100" spans="2:65" s="1" customFormat="1" ht="48.75">
      <c r="B100" s="30"/>
      <c r="D100" s="148" t="s">
        <v>125</v>
      </c>
      <c r="F100" s="149" t="s">
        <v>149</v>
      </c>
      <c r="I100" s="83"/>
      <c r="L100" s="30"/>
      <c r="M100" s="150"/>
      <c r="T100" s="49"/>
      <c r="AT100" s="16" t="s">
        <v>125</v>
      </c>
      <c r="AU100" s="16" t="s">
        <v>80</v>
      </c>
    </row>
    <row r="101" spans="2:65" s="1" customFormat="1" ht="16.5" customHeight="1">
      <c r="B101" s="30"/>
      <c r="C101" s="136" t="s">
        <v>150</v>
      </c>
      <c r="D101" s="136" t="s">
        <v>118</v>
      </c>
      <c r="E101" s="137" t="s">
        <v>151</v>
      </c>
      <c r="F101" s="138" t="s">
        <v>152</v>
      </c>
      <c r="G101" s="139" t="s">
        <v>129</v>
      </c>
      <c r="H101" s="140">
        <v>1</v>
      </c>
      <c r="I101" s="141">
        <v>5000</v>
      </c>
      <c r="J101" s="142">
        <f>ROUND(I101*H101,2)</f>
        <v>5000</v>
      </c>
      <c r="K101" s="138" t="s">
        <v>122</v>
      </c>
      <c r="L101" s="30"/>
      <c r="M101" s="143" t="s">
        <v>1</v>
      </c>
      <c r="N101" s="144" t="s">
        <v>41</v>
      </c>
      <c r="P101" s="145">
        <f>O101*H101</f>
        <v>0</v>
      </c>
      <c r="Q101" s="145">
        <v>0</v>
      </c>
      <c r="R101" s="145">
        <f>Q101*H101</f>
        <v>0</v>
      </c>
      <c r="S101" s="145">
        <v>0</v>
      </c>
      <c r="T101" s="146">
        <f>S101*H101</f>
        <v>0</v>
      </c>
      <c r="AR101" s="16" t="s">
        <v>123</v>
      </c>
      <c r="AT101" s="16" t="s">
        <v>118</v>
      </c>
      <c r="AU101" s="16" t="s">
        <v>80</v>
      </c>
      <c r="AY101" s="16" t="s">
        <v>115</v>
      </c>
      <c r="BE101" s="147">
        <f>IF(N101="základní",J101,0)</f>
        <v>5000</v>
      </c>
      <c r="BF101" s="147">
        <f>IF(N101="snížená",J101,0)</f>
        <v>0</v>
      </c>
      <c r="BG101" s="147">
        <f>IF(N101="zákl. přenesená",J101,0)</f>
        <v>0</v>
      </c>
      <c r="BH101" s="147">
        <f>IF(N101="sníž. přenesená",J101,0)</f>
        <v>0</v>
      </c>
      <c r="BI101" s="147">
        <f>IF(N101="nulová",J101,0)</f>
        <v>0</v>
      </c>
      <c r="BJ101" s="16" t="s">
        <v>78</v>
      </c>
      <c r="BK101" s="147">
        <f>ROUND(I101*H101,2)</f>
        <v>5000</v>
      </c>
      <c r="BL101" s="16" t="s">
        <v>123</v>
      </c>
      <c r="BM101" s="16" t="s">
        <v>153</v>
      </c>
    </row>
    <row r="102" spans="2:65" s="1" customFormat="1" ht="19.5">
      <c r="B102" s="30"/>
      <c r="D102" s="148" t="s">
        <v>125</v>
      </c>
      <c r="F102" s="149" t="s">
        <v>154</v>
      </c>
      <c r="I102" s="83"/>
      <c r="L102" s="30"/>
      <c r="M102" s="150"/>
      <c r="T102" s="49"/>
      <c r="AT102" s="16" t="s">
        <v>125</v>
      </c>
      <c r="AU102" s="16" t="s">
        <v>80</v>
      </c>
    </row>
    <row r="103" spans="2:65" s="10" customFormat="1" ht="22.9" customHeight="1">
      <c r="B103" s="124"/>
      <c r="D103" s="125" t="s">
        <v>69</v>
      </c>
      <c r="E103" s="134" t="s">
        <v>155</v>
      </c>
      <c r="F103" s="134" t="s">
        <v>156</v>
      </c>
      <c r="I103" s="127"/>
      <c r="J103" s="135">
        <f>BK103</f>
        <v>20000</v>
      </c>
      <c r="L103" s="124"/>
      <c r="M103" s="129"/>
      <c r="P103" s="130">
        <f>SUM(P104:P105)</f>
        <v>0</v>
      </c>
      <c r="R103" s="130">
        <f>SUM(R104:R105)</f>
        <v>0</v>
      </c>
      <c r="T103" s="131">
        <f>SUM(T104:T105)</f>
        <v>0</v>
      </c>
      <c r="AR103" s="125" t="s">
        <v>114</v>
      </c>
      <c r="AT103" s="132" t="s">
        <v>69</v>
      </c>
      <c r="AU103" s="132" t="s">
        <v>78</v>
      </c>
      <c r="AY103" s="125" t="s">
        <v>115</v>
      </c>
      <c r="BK103" s="133">
        <f>SUM(BK104:BK105)</f>
        <v>20000</v>
      </c>
    </row>
    <row r="104" spans="2:65" s="1" customFormat="1" ht="16.5" customHeight="1">
      <c r="B104" s="30"/>
      <c r="C104" s="136" t="s">
        <v>157</v>
      </c>
      <c r="D104" s="136" t="s">
        <v>118</v>
      </c>
      <c r="E104" s="137" t="s">
        <v>158</v>
      </c>
      <c r="F104" s="138" t="s">
        <v>159</v>
      </c>
      <c r="G104" s="139" t="s">
        <v>129</v>
      </c>
      <c r="H104" s="140">
        <v>1</v>
      </c>
      <c r="I104" s="141">
        <v>20000</v>
      </c>
      <c r="J104" s="142">
        <f>ROUND(I104*H104,2)</f>
        <v>20000</v>
      </c>
      <c r="K104" s="138" t="s">
        <v>122</v>
      </c>
      <c r="L104" s="30"/>
      <c r="M104" s="143" t="s">
        <v>1</v>
      </c>
      <c r="N104" s="144" t="s">
        <v>41</v>
      </c>
      <c r="P104" s="145">
        <f>O104*H104</f>
        <v>0</v>
      </c>
      <c r="Q104" s="145">
        <v>0</v>
      </c>
      <c r="R104" s="145">
        <f>Q104*H104</f>
        <v>0</v>
      </c>
      <c r="S104" s="145">
        <v>0</v>
      </c>
      <c r="T104" s="146">
        <f>S104*H104</f>
        <v>0</v>
      </c>
      <c r="AR104" s="16" t="s">
        <v>123</v>
      </c>
      <c r="AT104" s="16" t="s">
        <v>118</v>
      </c>
      <c r="AU104" s="16" t="s">
        <v>80</v>
      </c>
      <c r="AY104" s="16" t="s">
        <v>115</v>
      </c>
      <c r="BE104" s="147">
        <f>IF(N104="základní",J104,0)</f>
        <v>20000</v>
      </c>
      <c r="BF104" s="147">
        <f>IF(N104="snížená",J104,0)</f>
        <v>0</v>
      </c>
      <c r="BG104" s="147">
        <f>IF(N104="zákl. přenesená",J104,0)</f>
        <v>0</v>
      </c>
      <c r="BH104" s="147">
        <f>IF(N104="sníž. přenesená",J104,0)</f>
        <v>0</v>
      </c>
      <c r="BI104" s="147">
        <f>IF(N104="nulová",J104,0)</f>
        <v>0</v>
      </c>
      <c r="BJ104" s="16" t="s">
        <v>78</v>
      </c>
      <c r="BK104" s="147">
        <f>ROUND(I104*H104,2)</f>
        <v>20000</v>
      </c>
      <c r="BL104" s="16" t="s">
        <v>123</v>
      </c>
      <c r="BM104" s="16" t="s">
        <v>160</v>
      </c>
    </row>
    <row r="105" spans="2:65" s="1" customFormat="1" ht="29.25">
      <c r="B105" s="30"/>
      <c r="D105" s="148" t="s">
        <v>125</v>
      </c>
      <c r="F105" s="149" t="s">
        <v>161</v>
      </c>
      <c r="I105" s="83"/>
      <c r="L105" s="30"/>
      <c r="M105" s="150"/>
      <c r="T105" s="49"/>
      <c r="AT105" s="16" t="s">
        <v>125</v>
      </c>
      <c r="AU105" s="16" t="s">
        <v>80</v>
      </c>
    </row>
    <row r="106" spans="2:65" s="10" customFormat="1" ht="22.9" customHeight="1">
      <c r="B106" s="124"/>
      <c r="D106" s="125" t="s">
        <v>69</v>
      </c>
      <c r="E106" s="134" t="s">
        <v>162</v>
      </c>
      <c r="F106" s="134" t="s">
        <v>163</v>
      </c>
      <c r="I106" s="127"/>
      <c r="J106" s="135">
        <f>BK106</f>
        <v>2000</v>
      </c>
      <c r="L106" s="124"/>
      <c r="M106" s="129"/>
      <c r="P106" s="130">
        <f>SUM(P107:P108)</f>
        <v>0</v>
      </c>
      <c r="R106" s="130">
        <f>SUM(R107:R108)</f>
        <v>0</v>
      </c>
      <c r="T106" s="131">
        <f>SUM(T107:T108)</f>
        <v>0</v>
      </c>
      <c r="AR106" s="125" t="s">
        <v>114</v>
      </c>
      <c r="AT106" s="132" t="s">
        <v>69</v>
      </c>
      <c r="AU106" s="132" t="s">
        <v>78</v>
      </c>
      <c r="AY106" s="125" t="s">
        <v>115</v>
      </c>
      <c r="BK106" s="133">
        <f>SUM(BK107:BK108)</f>
        <v>2000</v>
      </c>
    </row>
    <row r="107" spans="2:65" s="1" customFormat="1" ht="16.5" customHeight="1">
      <c r="B107" s="30"/>
      <c r="C107" s="136" t="s">
        <v>164</v>
      </c>
      <c r="D107" s="136" t="s">
        <v>118</v>
      </c>
      <c r="E107" s="137" t="s">
        <v>165</v>
      </c>
      <c r="F107" s="138" t="s">
        <v>166</v>
      </c>
      <c r="G107" s="139" t="s">
        <v>129</v>
      </c>
      <c r="H107" s="140">
        <v>1</v>
      </c>
      <c r="I107" s="141">
        <v>2000</v>
      </c>
      <c r="J107" s="142">
        <f>ROUND(I107*H107,2)</f>
        <v>2000</v>
      </c>
      <c r="K107" s="138" t="s">
        <v>122</v>
      </c>
      <c r="L107" s="30"/>
      <c r="M107" s="143" t="s">
        <v>1</v>
      </c>
      <c r="N107" s="144" t="s">
        <v>41</v>
      </c>
      <c r="P107" s="145">
        <f>O107*H107</f>
        <v>0</v>
      </c>
      <c r="Q107" s="145">
        <v>0</v>
      </c>
      <c r="R107" s="145">
        <f>Q107*H107</f>
        <v>0</v>
      </c>
      <c r="S107" s="145">
        <v>0</v>
      </c>
      <c r="T107" s="146">
        <f>S107*H107</f>
        <v>0</v>
      </c>
      <c r="AR107" s="16" t="s">
        <v>123</v>
      </c>
      <c r="AT107" s="16" t="s">
        <v>118</v>
      </c>
      <c r="AU107" s="16" t="s">
        <v>80</v>
      </c>
      <c r="AY107" s="16" t="s">
        <v>115</v>
      </c>
      <c r="BE107" s="147">
        <f>IF(N107="základní",J107,0)</f>
        <v>2000</v>
      </c>
      <c r="BF107" s="147">
        <f>IF(N107="snížená",J107,0)</f>
        <v>0</v>
      </c>
      <c r="BG107" s="147">
        <f>IF(N107="zákl. přenesená",J107,0)</f>
        <v>0</v>
      </c>
      <c r="BH107" s="147">
        <f>IF(N107="sníž. přenesená",J107,0)</f>
        <v>0</v>
      </c>
      <c r="BI107" s="147">
        <f>IF(N107="nulová",J107,0)</f>
        <v>0</v>
      </c>
      <c r="BJ107" s="16" t="s">
        <v>78</v>
      </c>
      <c r="BK107" s="147">
        <f>ROUND(I107*H107,2)</f>
        <v>2000</v>
      </c>
      <c r="BL107" s="16" t="s">
        <v>123</v>
      </c>
      <c r="BM107" s="16" t="s">
        <v>167</v>
      </c>
    </row>
    <row r="108" spans="2:65" s="1" customFormat="1" ht="39">
      <c r="B108" s="30"/>
      <c r="D108" s="148" t="s">
        <v>125</v>
      </c>
      <c r="F108" s="149" t="s">
        <v>168</v>
      </c>
      <c r="I108" s="83"/>
      <c r="L108" s="30"/>
      <c r="M108" s="150"/>
      <c r="T108" s="49"/>
      <c r="AT108" s="16" t="s">
        <v>125</v>
      </c>
      <c r="AU108" s="16" t="s">
        <v>80</v>
      </c>
    </row>
    <row r="109" spans="2:65" s="10" customFormat="1" ht="22.9" customHeight="1">
      <c r="B109" s="124"/>
      <c r="D109" s="125" t="s">
        <v>69</v>
      </c>
      <c r="E109" s="134" t="s">
        <v>169</v>
      </c>
      <c r="F109" s="134" t="s">
        <v>170</v>
      </c>
      <c r="I109" s="127"/>
      <c r="J109" s="135">
        <f>BK109</f>
        <v>7000</v>
      </c>
      <c r="L109" s="124"/>
      <c r="M109" s="129"/>
      <c r="P109" s="130">
        <f>SUM(P110:P111)</f>
        <v>0</v>
      </c>
      <c r="R109" s="130">
        <f>SUM(R110:R111)</f>
        <v>0</v>
      </c>
      <c r="T109" s="131">
        <f>SUM(T110:T111)</f>
        <v>0</v>
      </c>
      <c r="AR109" s="125" t="s">
        <v>114</v>
      </c>
      <c r="AT109" s="132" t="s">
        <v>69</v>
      </c>
      <c r="AU109" s="132" t="s">
        <v>78</v>
      </c>
      <c r="AY109" s="125" t="s">
        <v>115</v>
      </c>
      <c r="BK109" s="133">
        <f>SUM(BK110:BK111)</f>
        <v>7000</v>
      </c>
    </row>
    <row r="110" spans="2:65" s="1" customFormat="1" ht="16.5" customHeight="1">
      <c r="B110" s="30"/>
      <c r="C110" s="136" t="s">
        <v>171</v>
      </c>
      <c r="D110" s="136" t="s">
        <v>118</v>
      </c>
      <c r="E110" s="137" t="s">
        <v>172</v>
      </c>
      <c r="F110" s="138" t="s">
        <v>170</v>
      </c>
      <c r="G110" s="139" t="s">
        <v>129</v>
      </c>
      <c r="H110" s="140">
        <v>1</v>
      </c>
      <c r="I110" s="141">
        <v>7000</v>
      </c>
      <c r="J110" s="142">
        <f>ROUND(I110*H110,2)</f>
        <v>7000</v>
      </c>
      <c r="K110" s="138" t="s">
        <v>122</v>
      </c>
      <c r="L110" s="30"/>
      <c r="M110" s="143" t="s">
        <v>1</v>
      </c>
      <c r="N110" s="144" t="s">
        <v>41</v>
      </c>
      <c r="P110" s="145">
        <f>O110*H110</f>
        <v>0</v>
      </c>
      <c r="Q110" s="145">
        <v>0</v>
      </c>
      <c r="R110" s="145">
        <f>Q110*H110</f>
        <v>0</v>
      </c>
      <c r="S110" s="145">
        <v>0</v>
      </c>
      <c r="T110" s="146">
        <f>S110*H110</f>
        <v>0</v>
      </c>
      <c r="AR110" s="16" t="s">
        <v>123</v>
      </c>
      <c r="AT110" s="16" t="s">
        <v>118</v>
      </c>
      <c r="AU110" s="16" t="s">
        <v>80</v>
      </c>
      <c r="AY110" s="16" t="s">
        <v>115</v>
      </c>
      <c r="BE110" s="147">
        <f>IF(N110="základní",J110,0)</f>
        <v>7000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6" t="s">
        <v>78</v>
      </c>
      <c r="BK110" s="147">
        <f>ROUND(I110*H110,2)</f>
        <v>7000</v>
      </c>
      <c r="BL110" s="16" t="s">
        <v>123</v>
      </c>
      <c r="BM110" s="16" t="s">
        <v>173</v>
      </c>
    </row>
    <row r="111" spans="2:65" s="1" customFormat="1" ht="48.75">
      <c r="B111" s="30"/>
      <c r="D111" s="148" t="s">
        <v>125</v>
      </c>
      <c r="F111" s="149" t="s">
        <v>174</v>
      </c>
      <c r="I111" s="83"/>
      <c r="L111" s="30"/>
      <c r="M111" s="151"/>
      <c r="N111" s="152"/>
      <c r="O111" s="152"/>
      <c r="P111" s="152"/>
      <c r="Q111" s="152"/>
      <c r="R111" s="152"/>
      <c r="S111" s="152"/>
      <c r="T111" s="153"/>
      <c r="AT111" s="16" t="s">
        <v>125</v>
      </c>
      <c r="AU111" s="16" t="s">
        <v>80</v>
      </c>
    </row>
    <row r="112" spans="2:65" s="1" customFormat="1" ht="6.95" customHeight="1">
      <c r="B112" s="39"/>
      <c r="C112" s="40"/>
      <c r="D112" s="40"/>
      <c r="E112" s="40"/>
      <c r="F112" s="40"/>
      <c r="G112" s="40"/>
      <c r="H112" s="40"/>
      <c r="I112" s="99"/>
      <c r="J112" s="40"/>
      <c r="K112" s="40"/>
      <c r="L112" s="30"/>
    </row>
  </sheetData>
  <sheetProtection sheet="1" objects="1" scenarios="1" formatColumns="0" formatRows="0" autoFilter="0"/>
  <autoFilter ref="C85:K11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6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55"/>
  <sheetViews>
    <sheetView showGridLines="0" topLeftCell="A236" workbookViewId="0">
      <selection activeCell="I123" sqref="I12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1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82"/>
      <c r="J3" s="18"/>
      <c r="K3" s="18"/>
      <c r="L3" s="19"/>
      <c r="AT3" s="16" t="s">
        <v>80</v>
      </c>
    </row>
    <row r="4" spans="2:46" ht="24.95" customHeight="1">
      <c r="B4" s="19"/>
      <c r="D4" s="20" t="s">
        <v>84</v>
      </c>
      <c r="L4" s="19"/>
      <c r="M4" s="21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32" t="str">
        <f>'Rekapitulace stavby'!K6</f>
        <v>Provizorní zabezpečení stropních trámů nad 2.NP a krovu v objektu Národního domu Palackého č.p. 134 FM</v>
      </c>
      <c r="F7" s="215"/>
      <c r="G7" s="215"/>
      <c r="H7" s="215"/>
      <c r="L7" s="19"/>
    </row>
    <row r="8" spans="2:46" s="1" customFormat="1" ht="12" customHeight="1">
      <c r="B8" s="30"/>
      <c r="D8" s="25" t="s">
        <v>85</v>
      </c>
      <c r="I8" s="83"/>
      <c r="L8" s="30"/>
    </row>
    <row r="9" spans="2:46" s="1" customFormat="1" ht="36.950000000000003" customHeight="1">
      <c r="B9" s="30"/>
      <c r="E9" s="218" t="s">
        <v>175</v>
      </c>
      <c r="F9" s="217"/>
      <c r="G9" s="217"/>
      <c r="H9" s="217"/>
      <c r="I9" s="83"/>
      <c r="L9" s="30"/>
    </row>
    <row r="10" spans="2:46" s="1" customFormat="1">
      <c r="B10" s="30"/>
      <c r="I10" s="83"/>
      <c r="L10" s="30"/>
    </row>
    <row r="11" spans="2:46" s="1" customFormat="1" ht="12" customHeight="1">
      <c r="B11" s="30"/>
      <c r="D11" s="25" t="s">
        <v>18</v>
      </c>
      <c r="F11" s="16" t="s">
        <v>1</v>
      </c>
      <c r="I11" s="84" t="s">
        <v>19</v>
      </c>
      <c r="J11" s="16" t="s">
        <v>1</v>
      </c>
      <c r="L11" s="30"/>
    </row>
    <row r="12" spans="2:46" s="1" customFormat="1" ht="12" customHeight="1">
      <c r="B12" s="30"/>
      <c r="D12" s="25" t="s">
        <v>20</v>
      </c>
      <c r="F12" s="16" t="s">
        <v>21</v>
      </c>
      <c r="I12" s="84" t="s">
        <v>22</v>
      </c>
      <c r="J12" s="46" t="str">
        <f>'Rekapitulace stavby'!AN8</f>
        <v>5. 12. 2018</v>
      </c>
      <c r="L12" s="30"/>
    </row>
    <row r="13" spans="2:46" s="1" customFormat="1" ht="10.9" customHeight="1">
      <c r="B13" s="30"/>
      <c r="I13" s="83"/>
      <c r="L13" s="30"/>
    </row>
    <row r="14" spans="2:46" s="1" customFormat="1" ht="12" customHeight="1">
      <c r="B14" s="30"/>
      <c r="D14" s="25" t="s">
        <v>24</v>
      </c>
      <c r="I14" s="84" t="s">
        <v>25</v>
      </c>
      <c r="J14" s="16" t="s">
        <v>1</v>
      </c>
      <c r="L14" s="30"/>
    </row>
    <row r="15" spans="2:46" s="1" customFormat="1" ht="18" customHeight="1">
      <c r="B15" s="30"/>
      <c r="E15" s="16" t="s">
        <v>26</v>
      </c>
      <c r="I15" s="84" t="s">
        <v>27</v>
      </c>
      <c r="J15" s="16" t="s">
        <v>1</v>
      </c>
      <c r="L15" s="30"/>
    </row>
    <row r="16" spans="2:46" s="1" customFormat="1" ht="6.95" customHeight="1">
      <c r="B16" s="30"/>
      <c r="I16" s="83"/>
      <c r="L16" s="30"/>
    </row>
    <row r="17" spans="2:12" s="1" customFormat="1" ht="12" customHeight="1">
      <c r="B17" s="30"/>
      <c r="D17" s="25" t="s">
        <v>28</v>
      </c>
      <c r="I17" s="84" t="s">
        <v>25</v>
      </c>
      <c r="J17" s="26" t="str">
        <f>'Rekapitulace stavby'!AN13</f>
        <v>28591313</v>
      </c>
      <c r="L17" s="30"/>
    </row>
    <row r="18" spans="2:12" s="1" customFormat="1" ht="18" customHeight="1">
      <c r="B18" s="30"/>
      <c r="E18" s="233" t="str">
        <f>'Rekapitulace stavby'!E14</f>
        <v>TESAREM s.r.o.</v>
      </c>
      <c r="F18" s="221"/>
      <c r="G18" s="221"/>
      <c r="H18" s="221"/>
      <c r="I18" s="84" t="s">
        <v>27</v>
      </c>
      <c r="J18" s="26" t="str">
        <f>'Rekapitulace stavby'!AN14</f>
        <v>CZ28591313</v>
      </c>
      <c r="L18" s="30"/>
    </row>
    <row r="19" spans="2:12" s="1" customFormat="1" ht="6.95" customHeight="1">
      <c r="B19" s="30"/>
      <c r="I19" s="83"/>
      <c r="L19" s="30"/>
    </row>
    <row r="20" spans="2:12" s="1" customFormat="1" ht="12" customHeight="1">
      <c r="B20" s="30"/>
      <c r="D20" s="25" t="s">
        <v>29</v>
      </c>
      <c r="I20" s="84" t="s">
        <v>25</v>
      </c>
      <c r="J20" s="16" t="s">
        <v>1</v>
      </c>
      <c r="L20" s="30"/>
    </row>
    <row r="21" spans="2:12" s="1" customFormat="1" ht="18" customHeight="1">
      <c r="B21" s="30"/>
      <c r="E21" s="16" t="s">
        <v>30</v>
      </c>
      <c r="I21" s="84" t="s">
        <v>27</v>
      </c>
      <c r="J21" s="16" t="s">
        <v>1</v>
      </c>
      <c r="L21" s="30"/>
    </row>
    <row r="22" spans="2:12" s="1" customFormat="1" ht="6.95" customHeight="1">
      <c r="B22" s="30"/>
      <c r="I22" s="83"/>
      <c r="L22" s="30"/>
    </row>
    <row r="23" spans="2:12" s="1" customFormat="1" ht="12" customHeight="1">
      <c r="B23" s="30"/>
      <c r="D23" s="25" t="s">
        <v>32</v>
      </c>
      <c r="I23" s="84" t="s">
        <v>25</v>
      </c>
      <c r="J23" s="16" t="str">
        <f>IF('Rekapitulace stavby'!AN19="","",'Rekapitulace stavby'!AN19)</f>
        <v/>
      </c>
      <c r="L23" s="30"/>
    </row>
    <row r="24" spans="2:12" s="1" customFormat="1" ht="18" customHeight="1">
      <c r="B24" s="30"/>
      <c r="E24" s="16" t="str">
        <f>IF('Rekapitulace stavby'!E20="","",'Rekapitulace stavby'!E20)</f>
        <v xml:space="preserve"> </v>
      </c>
      <c r="I24" s="84" t="s">
        <v>27</v>
      </c>
      <c r="J24" s="16" t="str">
        <f>IF('Rekapitulace stavby'!AN20="","",'Rekapitulace stavby'!AN20)</f>
        <v/>
      </c>
      <c r="L24" s="30"/>
    </row>
    <row r="25" spans="2:12" s="1" customFormat="1" ht="6.95" customHeight="1">
      <c r="B25" s="30"/>
      <c r="I25" s="83"/>
      <c r="L25" s="30"/>
    </row>
    <row r="26" spans="2:12" s="1" customFormat="1" ht="12" customHeight="1">
      <c r="B26" s="30"/>
      <c r="D26" s="25" t="s">
        <v>34</v>
      </c>
      <c r="I26" s="83"/>
      <c r="L26" s="30"/>
    </row>
    <row r="27" spans="2:12" s="6" customFormat="1" ht="78.75" customHeight="1">
      <c r="B27" s="85"/>
      <c r="E27" s="225" t="s">
        <v>176</v>
      </c>
      <c r="F27" s="225"/>
      <c r="G27" s="225"/>
      <c r="H27" s="225"/>
      <c r="I27" s="86"/>
      <c r="L27" s="85"/>
    </row>
    <row r="28" spans="2:12" s="1" customFormat="1" ht="6.95" customHeight="1">
      <c r="B28" s="30"/>
      <c r="I28" s="83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7"/>
      <c r="J29" s="47"/>
      <c r="K29" s="47"/>
      <c r="L29" s="30"/>
    </row>
    <row r="30" spans="2:12" s="1" customFormat="1" ht="25.35" customHeight="1">
      <c r="B30" s="30"/>
      <c r="D30" s="88" t="s">
        <v>36</v>
      </c>
      <c r="I30" s="83"/>
      <c r="J30" s="59">
        <f>ROUND(J92, 2)</f>
        <v>1290238.3799999999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7"/>
      <c r="J31" s="47"/>
      <c r="K31" s="47"/>
      <c r="L31" s="30"/>
    </row>
    <row r="32" spans="2:12" s="1" customFormat="1" ht="14.45" customHeight="1">
      <c r="B32" s="30"/>
      <c r="F32" s="33" t="s">
        <v>38</v>
      </c>
      <c r="I32" s="89" t="s">
        <v>37</v>
      </c>
      <c r="J32" s="33" t="s">
        <v>39</v>
      </c>
      <c r="L32" s="30"/>
    </row>
    <row r="33" spans="2:12" s="1" customFormat="1" ht="14.45" customHeight="1">
      <c r="B33" s="30"/>
      <c r="D33" s="25" t="s">
        <v>40</v>
      </c>
      <c r="E33" s="25" t="s">
        <v>41</v>
      </c>
      <c r="F33" s="90">
        <f>ROUND((SUM(BE92:BE254)),  2)</f>
        <v>1290238.3799999999</v>
      </c>
      <c r="I33" s="91">
        <v>0.21</v>
      </c>
      <c r="J33" s="90">
        <f>ROUND(((SUM(BE92:BE254))*I33),  2)</f>
        <v>270950.06</v>
      </c>
      <c r="L33" s="30"/>
    </row>
    <row r="34" spans="2:12" s="1" customFormat="1" ht="14.45" customHeight="1">
      <c r="B34" s="30"/>
      <c r="E34" s="25" t="s">
        <v>42</v>
      </c>
      <c r="F34" s="90">
        <f>ROUND((SUM(BF92:BF254)),  2)</f>
        <v>0</v>
      </c>
      <c r="I34" s="91">
        <v>0.15</v>
      </c>
      <c r="J34" s="90">
        <f>ROUND(((SUM(BF92:BF254))*I34),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0">
        <f>ROUND((SUM(BG92:BG254)),  2)</f>
        <v>0</v>
      </c>
      <c r="I35" s="91">
        <v>0.21</v>
      </c>
      <c r="J35" s="90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0">
        <f>ROUND((SUM(BH92:BH254)),  2)</f>
        <v>0</v>
      </c>
      <c r="I36" s="91">
        <v>0.15</v>
      </c>
      <c r="J36" s="90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0">
        <f>ROUND((SUM(BI92:BI254)),  2)</f>
        <v>0</v>
      </c>
      <c r="I37" s="91">
        <v>0</v>
      </c>
      <c r="J37" s="90">
        <f>0</f>
        <v>0</v>
      </c>
      <c r="L37" s="30"/>
    </row>
    <row r="38" spans="2:12" s="1" customFormat="1" ht="6.95" customHeight="1">
      <c r="B38" s="30"/>
      <c r="I38" s="83"/>
      <c r="L38" s="30"/>
    </row>
    <row r="39" spans="2:12" s="1" customFormat="1" ht="25.35" customHeight="1">
      <c r="B39" s="30"/>
      <c r="C39" s="92"/>
      <c r="D39" s="93" t="s">
        <v>46</v>
      </c>
      <c r="E39" s="50"/>
      <c r="F39" s="50"/>
      <c r="G39" s="94" t="s">
        <v>47</v>
      </c>
      <c r="H39" s="95" t="s">
        <v>48</v>
      </c>
      <c r="I39" s="96"/>
      <c r="J39" s="97">
        <f>SUM(J30:J37)</f>
        <v>1561188.44</v>
      </c>
      <c r="K39" s="98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99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0"/>
      <c r="J44" s="42"/>
      <c r="K44" s="42"/>
      <c r="L44" s="30"/>
    </row>
    <row r="45" spans="2:12" s="1" customFormat="1" ht="24.95" customHeight="1">
      <c r="B45" s="30"/>
      <c r="C45" s="20" t="s">
        <v>88</v>
      </c>
      <c r="I45" s="83"/>
      <c r="L45" s="30"/>
    </row>
    <row r="46" spans="2:12" s="1" customFormat="1" ht="6.95" customHeight="1">
      <c r="B46" s="30"/>
      <c r="I46" s="83"/>
      <c r="L46" s="30"/>
    </row>
    <row r="47" spans="2:12" s="1" customFormat="1" ht="12" customHeight="1">
      <c r="B47" s="30"/>
      <c r="C47" s="25" t="s">
        <v>16</v>
      </c>
      <c r="I47" s="83"/>
      <c r="L47" s="30"/>
    </row>
    <row r="48" spans="2:12" s="1" customFormat="1" ht="16.5" customHeight="1">
      <c r="B48" s="30"/>
      <c r="E48" s="232" t="str">
        <f>E7</f>
        <v>Provizorní zabezpečení stropních trámů nad 2.NP a krovu v objektu Národního domu Palackého č.p. 134 FM</v>
      </c>
      <c r="F48" s="215"/>
      <c r="G48" s="215"/>
      <c r="H48" s="215"/>
      <c r="I48" s="83"/>
      <c r="L48" s="30"/>
    </row>
    <row r="49" spans="2:47" s="1" customFormat="1" ht="12" customHeight="1">
      <c r="B49" s="30"/>
      <c r="C49" s="25" t="s">
        <v>85</v>
      </c>
      <c r="I49" s="83"/>
      <c r="L49" s="30"/>
    </row>
    <row r="50" spans="2:47" s="1" customFormat="1" ht="16.5" customHeight="1">
      <c r="B50" s="30"/>
      <c r="E50" s="218" t="str">
        <f>E9</f>
        <v>D.1.1-2 - Architektonicko-stavební a stavebně konstrukční řešení</v>
      </c>
      <c r="F50" s="217"/>
      <c r="G50" s="217"/>
      <c r="H50" s="217"/>
      <c r="I50" s="83"/>
      <c r="L50" s="30"/>
    </row>
    <row r="51" spans="2:47" s="1" customFormat="1" ht="6.95" customHeight="1">
      <c r="B51" s="30"/>
      <c r="I51" s="83"/>
      <c r="L51" s="30"/>
    </row>
    <row r="52" spans="2:47" s="1" customFormat="1" ht="12" customHeight="1">
      <c r="B52" s="30"/>
      <c r="C52" s="25" t="s">
        <v>20</v>
      </c>
      <c r="F52" s="16" t="str">
        <f>F12</f>
        <v xml:space="preserve"> Palackého č.p. 134 FM</v>
      </c>
      <c r="I52" s="84" t="s">
        <v>22</v>
      </c>
      <c r="J52" s="46" t="str">
        <f>IF(J12="","",J12)</f>
        <v>5. 12. 2018</v>
      </c>
      <c r="L52" s="30"/>
    </row>
    <row r="53" spans="2:47" s="1" customFormat="1" ht="6.95" customHeight="1">
      <c r="B53" s="30"/>
      <c r="I53" s="83"/>
      <c r="L53" s="30"/>
    </row>
    <row r="54" spans="2:47" s="1" customFormat="1" ht="13.7" customHeight="1">
      <c r="B54" s="30"/>
      <c r="C54" s="25" t="s">
        <v>24</v>
      </c>
      <c r="F54" s="16" t="str">
        <f>E15</f>
        <v>Statutární město Frýdek Místek</v>
      </c>
      <c r="I54" s="84" t="s">
        <v>29</v>
      </c>
      <c r="J54" s="28" t="str">
        <f>E21</f>
        <v>MARPO s.r.o., Ostrava</v>
      </c>
      <c r="L54" s="30"/>
    </row>
    <row r="55" spans="2:47" s="1" customFormat="1" ht="13.7" customHeight="1">
      <c r="B55" s="30"/>
      <c r="C55" s="25" t="s">
        <v>28</v>
      </c>
      <c r="F55" s="16" t="str">
        <f>IF(E18="","",E18)</f>
        <v>TESAREM s.r.o.</v>
      </c>
      <c r="I55" s="84" t="s">
        <v>32</v>
      </c>
      <c r="J55" s="28" t="str">
        <f>E24</f>
        <v xml:space="preserve"> </v>
      </c>
      <c r="L55" s="30"/>
    </row>
    <row r="56" spans="2:47" s="1" customFormat="1" ht="10.35" customHeight="1">
      <c r="B56" s="30"/>
      <c r="I56" s="83"/>
      <c r="L56" s="30"/>
    </row>
    <row r="57" spans="2:47" s="1" customFormat="1" ht="29.25" customHeight="1">
      <c r="B57" s="30"/>
      <c r="C57" s="101" t="s">
        <v>89</v>
      </c>
      <c r="D57" s="92"/>
      <c r="E57" s="92"/>
      <c r="F57" s="92"/>
      <c r="G57" s="92"/>
      <c r="H57" s="92"/>
      <c r="I57" s="102"/>
      <c r="J57" s="103" t="s">
        <v>90</v>
      </c>
      <c r="K57" s="92"/>
      <c r="L57" s="30"/>
    </row>
    <row r="58" spans="2:47" s="1" customFormat="1" ht="10.35" customHeight="1">
      <c r="B58" s="30"/>
      <c r="I58" s="83"/>
      <c r="L58" s="30"/>
    </row>
    <row r="59" spans="2:47" s="1" customFormat="1" ht="22.9" customHeight="1">
      <c r="B59" s="30"/>
      <c r="C59" s="104" t="s">
        <v>91</v>
      </c>
      <c r="I59" s="83"/>
      <c r="J59" s="59">
        <f>J92</f>
        <v>1290238.3799999999</v>
      </c>
      <c r="L59" s="30"/>
      <c r="AU59" s="16" t="s">
        <v>92</v>
      </c>
    </row>
    <row r="60" spans="2:47" s="7" customFormat="1" ht="24.95" customHeight="1">
      <c r="B60" s="105"/>
      <c r="D60" s="106" t="s">
        <v>177</v>
      </c>
      <c r="E60" s="107"/>
      <c r="F60" s="107"/>
      <c r="G60" s="107"/>
      <c r="H60" s="107"/>
      <c r="I60" s="108"/>
      <c r="J60" s="109">
        <f>J93</f>
        <v>459993.57999999996</v>
      </c>
      <c r="L60" s="105"/>
    </row>
    <row r="61" spans="2:47" s="8" customFormat="1" ht="19.899999999999999" customHeight="1">
      <c r="B61" s="110"/>
      <c r="D61" s="111" t="s">
        <v>178</v>
      </c>
      <c r="E61" s="112"/>
      <c r="F61" s="112"/>
      <c r="G61" s="112"/>
      <c r="H61" s="112"/>
      <c r="I61" s="113"/>
      <c r="J61" s="114">
        <f>J94</f>
        <v>10880</v>
      </c>
      <c r="L61" s="110"/>
    </row>
    <row r="62" spans="2:47" s="8" customFormat="1" ht="19.899999999999999" customHeight="1">
      <c r="B62" s="110"/>
      <c r="D62" s="111" t="s">
        <v>179</v>
      </c>
      <c r="E62" s="112"/>
      <c r="F62" s="112"/>
      <c r="G62" s="112"/>
      <c r="H62" s="112"/>
      <c r="I62" s="113"/>
      <c r="J62" s="114">
        <f>J100</f>
        <v>166655</v>
      </c>
      <c r="L62" s="110"/>
    </row>
    <row r="63" spans="2:47" s="8" customFormat="1" ht="19.899999999999999" customHeight="1">
      <c r="B63" s="110"/>
      <c r="D63" s="111" t="s">
        <v>180</v>
      </c>
      <c r="E63" s="112"/>
      <c r="F63" s="112"/>
      <c r="G63" s="112"/>
      <c r="H63" s="112"/>
      <c r="I63" s="113"/>
      <c r="J63" s="114">
        <f>J118</f>
        <v>170577.6</v>
      </c>
      <c r="L63" s="110"/>
    </row>
    <row r="64" spans="2:47" s="8" customFormat="1" ht="19.899999999999999" customHeight="1">
      <c r="B64" s="110"/>
      <c r="D64" s="111" t="s">
        <v>181</v>
      </c>
      <c r="E64" s="112"/>
      <c r="F64" s="112"/>
      <c r="G64" s="112"/>
      <c r="H64" s="112"/>
      <c r="I64" s="113"/>
      <c r="J64" s="114">
        <f>J141</f>
        <v>96226.260000000009</v>
      </c>
      <c r="L64" s="110"/>
    </row>
    <row r="65" spans="2:12" s="8" customFormat="1" ht="19.899999999999999" customHeight="1">
      <c r="B65" s="110"/>
      <c r="D65" s="111" t="s">
        <v>182</v>
      </c>
      <c r="E65" s="112"/>
      <c r="F65" s="112"/>
      <c r="G65" s="112"/>
      <c r="H65" s="112"/>
      <c r="I65" s="113"/>
      <c r="J65" s="114">
        <f>J149</f>
        <v>15654.72</v>
      </c>
      <c r="L65" s="110"/>
    </row>
    <row r="66" spans="2:12" s="7" customFormat="1" ht="24.95" customHeight="1">
      <c r="B66" s="105"/>
      <c r="D66" s="106" t="s">
        <v>183</v>
      </c>
      <c r="E66" s="107"/>
      <c r="F66" s="107"/>
      <c r="G66" s="107"/>
      <c r="H66" s="107"/>
      <c r="I66" s="108"/>
      <c r="J66" s="109">
        <f>J151</f>
        <v>786894.79999999993</v>
      </c>
      <c r="L66" s="105"/>
    </row>
    <row r="67" spans="2:12" s="8" customFormat="1" ht="19.899999999999999" customHeight="1">
      <c r="B67" s="110"/>
      <c r="D67" s="111" t="s">
        <v>184</v>
      </c>
      <c r="E67" s="112"/>
      <c r="F67" s="112"/>
      <c r="G67" s="112"/>
      <c r="H67" s="112"/>
      <c r="I67" s="113"/>
      <c r="J67" s="114">
        <f>J152</f>
        <v>31118.98</v>
      </c>
      <c r="L67" s="110"/>
    </row>
    <row r="68" spans="2:12" s="8" customFormat="1" ht="19.899999999999999" customHeight="1">
      <c r="B68" s="110"/>
      <c r="D68" s="111" t="s">
        <v>185</v>
      </c>
      <c r="E68" s="112"/>
      <c r="F68" s="112"/>
      <c r="G68" s="112"/>
      <c r="H68" s="112"/>
      <c r="I68" s="113"/>
      <c r="J68" s="114">
        <f>J160</f>
        <v>632781.41999999993</v>
      </c>
      <c r="L68" s="110"/>
    </row>
    <row r="69" spans="2:12" s="8" customFormat="1" ht="19.899999999999999" customHeight="1">
      <c r="B69" s="110"/>
      <c r="D69" s="111" t="s">
        <v>186</v>
      </c>
      <c r="E69" s="112"/>
      <c r="F69" s="112"/>
      <c r="G69" s="112"/>
      <c r="H69" s="112"/>
      <c r="I69" s="113"/>
      <c r="J69" s="114">
        <f>J225</f>
        <v>107520</v>
      </c>
      <c r="L69" s="110"/>
    </row>
    <row r="70" spans="2:12" s="8" customFormat="1" ht="19.899999999999999" customHeight="1">
      <c r="B70" s="110"/>
      <c r="D70" s="111" t="s">
        <v>187</v>
      </c>
      <c r="E70" s="112"/>
      <c r="F70" s="112"/>
      <c r="G70" s="112"/>
      <c r="H70" s="112"/>
      <c r="I70" s="113"/>
      <c r="J70" s="114">
        <f>J231</f>
        <v>15474.4</v>
      </c>
      <c r="L70" s="110"/>
    </row>
    <row r="71" spans="2:12" s="7" customFormat="1" ht="24.95" customHeight="1">
      <c r="B71" s="105"/>
      <c r="D71" s="106" t="s">
        <v>188</v>
      </c>
      <c r="E71" s="107"/>
      <c r="F71" s="107"/>
      <c r="G71" s="107"/>
      <c r="H71" s="107"/>
      <c r="I71" s="108"/>
      <c r="J71" s="109">
        <f>J236</f>
        <v>43350</v>
      </c>
      <c r="L71" s="105"/>
    </row>
    <row r="72" spans="2:12" s="8" customFormat="1" ht="19.899999999999999" customHeight="1">
      <c r="B72" s="110"/>
      <c r="D72" s="111" t="s">
        <v>189</v>
      </c>
      <c r="E72" s="112"/>
      <c r="F72" s="112"/>
      <c r="G72" s="112"/>
      <c r="H72" s="112"/>
      <c r="I72" s="113"/>
      <c r="J72" s="114">
        <f>J237</f>
        <v>43350</v>
      </c>
      <c r="L72" s="110"/>
    </row>
    <row r="73" spans="2:12" s="1" customFormat="1" ht="21.75" customHeight="1">
      <c r="B73" s="30"/>
      <c r="I73" s="83"/>
      <c r="L73" s="30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99"/>
      <c r="J74" s="40"/>
      <c r="K74" s="40"/>
      <c r="L74" s="30"/>
    </row>
    <row r="78" spans="2:12" s="1" customFormat="1" ht="6.95" customHeight="1">
      <c r="B78" s="41"/>
      <c r="C78" s="42"/>
      <c r="D78" s="42"/>
      <c r="E78" s="42"/>
      <c r="F78" s="42"/>
      <c r="G78" s="42"/>
      <c r="H78" s="42"/>
      <c r="I78" s="100"/>
      <c r="J78" s="42"/>
      <c r="K78" s="42"/>
      <c r="L78" s="30"/>
    </row>
    <row r="79" spans="2:12" s="1" customFormat="1" ht="24.95" customHeight="1">
      <c r="B79" s="30"/>
      <c r="C79" s="20" t="s">
        <v>100</v>
      </c>
      <c r="I79" s="83"/>
      <c r="L79" s="30"/>
    </row>
    <row r="80" spans="2:12" s="1" customFormat="1" ht="6.95" customHeight="1">
      <c r="B80" s="30"/>
      <c r="I80" s="83"/>
      <c r="L80" s="30"/>
    </row>
    <row r="81" spans="2:65" s="1" customFormat="1" ht="12" customHeight="1">
      <c r="B81" s="30"/>
      <c r="C81" s="25" t="s">
        <v>16</v>
      </c>
      <c r="I81" s="83"/>
      <c r="L81" s="30"/>
    </row>
    <row r="82" spans="2:65" s="1" customFormat="1" ht="16.5" customHeight="1">
      <c r="B82" s="30"/>
      <c r="E82" s="232" t="str">
        <f>E7</f>
        <v>Provizorní zabezpečení stropních trámů nad 2.NP a krovu v objektu Národního domu Palackého č.p. 134 FM</v>
      </c>
      <c r="F82" s="215"/>
      <c r="G82" s="215"/>
      <c r="H82" s="215"/>
      <c r="I82" s="83"/>
      <c r="L82" s="30"/>
    </row>
    <row r="83" spans="2:65" s="1" customFormat="1" ht="12" customHeight="1">
      <c r="B83" s="30"/>
      <c r="C83" s="25" t="s">
        <v>85</v>
      </c>
      <c r="I83" s="83"/>
      <c r="L83" s="30"/>
    </row>
    <row r="84" spans="2:65" s="1" customFormat="1" ht="16.5" customHeight="1">
      <c r="B84" s="30"/>
      <c r="E84" s="218" t="str">
        <f>E9</f>
        <v>D.1.1-2 - Architektonicko-stavební a stavebně konstrukční řešení</v>
      </c>
      <c r="F84" s="217"/>
      <c r="G84" s="217"/>
      <c r="H84" s="217"/>
      <c r="I84" s="83"/>
      <c r="L84" s="30"/>
    </row>
    <row r="85" spans="2:65" s="1" customFormat="1" ht="6.95" customHeight="1">
      <c r="B85" s="30"/>
      <c r="I85" s="83"/>
      <c r="L85" s="30"/>
    </row>
    <row r="86" spans="2:65" s="1" customFormat="1" ht="12" customHeight="1">
      <c r="B86" s="30"/>
      <c r="C86" s="25" t="s">
        <v>20</v>
      </c>
      <c r="F86" s="16" t="str">
        <f>F12</f>
        <v xml:space="preserve"> Palackého č.p. 134 FM</v>
      </c>
      <c r="I86" s="84" t="s">
        <v>22</v>
      </c>
      <c r="J86" s="46" t="str">
        <f>IF(J12="","",J12)</f>
        <v>5. 12. 2018</v>
      </c>
      <c r="L86" s="30"/>
    </row>
    <row r="87" spans="2:65" s="1" customFormat="1" ht="6.95" customHeight="1">
      <c r="B87" s="30"/>
      <c r="I87" s="83"/>
      <c r="L87" s="30"/>
    </row>
    <row r="88" spans="2:65" s="1" customFormat="1" ht="13.7" customHeight="1">
      <c r="B88" s="30"/>
      <c r="C88" s="25" t="s">
        <v>24</v>
      </c>
      <c r="F88" s="16" t="str">
        <f>E15</f>
        <v>Statutární město Frýdek Místek</v>
      </c>
      <c r="I88" s="84" t="s">
        <v>29</v>
      </c>
      <c r="J88" s="28" t="str">
        <f>E21</f>
        <v>MARPO s.r.o., Ostrava</v>
      </c>
      <c r="L88" s="30"/>
    </row>
    <row r="89" spans="2:65" s="1" customFormat="1" ht="13.7" customHeight="1">
      <c r="B89" s="30"/>
      <c r="C89" s="25" t="s">
        <v>28</v>
      </c>
      <c r="F89" s="16" t="str">
        <f>IF(E18="","",E18)</f>
        <v>TESAREM s.r.o.</v>
      </c>
      <c r="I89" s="84" t="s">
        <v>32</v>
      </c>
      <c r="J89" s="28" t="str">
        <f>E24</f>
        <v xml:space="preserve"> </v>
      </c>
      <c r="L89" s="30"/>
    </row>
    <row r="90" spans="2:65" s="1" customFormat="1" ht="10.35" customHeight="1">
      <c r="B90" s="30"/>
      <c r="I90" s="83"/>
      <c r="L90" s="30"/>
    </row>
    <row r="91" spans="2:65" s="9" customFormat="1" ht="29.25" customHeight="1">
      <c r="B91" s="115"/>
      <c r="C91" s="116" t="s">
        <v>101</v>
      </c>
      <c r="D91" s="117" t="s">
        <v>55</v>
      </c>
      <c r="E91" s="117" t="s">
        <v>51</v>
      </c>
      <c r="F91" s="117" t="s">
        <v>52</v>
      </c>
      <c r="G91" s="117" t="s">
        <v>102</v>
      </c>
      <c r="H91" s="117" t="s">
        <v>103</v>
      </c>
      <c r="I91" s="118" t="s">
        <v>104</v>
      </c>
      <c r="J91" s="117" t="s">
        <v>90</v>
      </c>
      <c r="K91" s="119" t="s">
        <v>105</v>
      </c>
      <c r="L91" s="115"/>
      <c r="M91" s="52" t="s">
        <v>1</v>
      </c>
      <c r="N91" s="53" t="s">
        <v>40</v>
      </c>
      <c r="O91" s="53" t="s">
        <v>106</v>
      </c>
      <c r="P91" s="53" t="s">
        <v>107</v>
      </c>
      <c r="Q91" s="53" t="s">
        <v>108</v>
      </c>
      <c r="R91" s="53" t="s">
        <v>109</v>
      </c>
      <c r="S91" s="53" t="s">
        <v>110</v>
      </c>
      <c r="T91" s="54" t="s">
        <v>111</v>
      </c>
    </row>
    <row r="92" spans="2:65" s="1" customFormat="1" ht="22.9" customHeight="1">
      <c r="B92" s="30"/>
      <c r="C92" s="57" t="s">
        <v>112</v>
      </c>
      <c r="I92" s="83"/>
      <c r="J92" s="120">
        <f>BK92</f>
        <v>1290238.3799999999</v>
      </c>
      <c r="L92" s="30"/>
      <c r="M92" s="55"/>
      <c r="N92" s="47"/>
      <c r="O92" s="47"/>
      <c r="P92" s="121">
        <f>P93+P151+P236</f>
        <v>0</v>
      </c>
      <c r="Q92" s="47"/>
      <c r="R92" s="121">
        <f>R93+R151+R236</f>
        <v>49.209822399999993</v>
      </c>
      <c r="S92" s="47"/>
      <c r="T92" s="122">
        <f>T93+T151+T236</f>
        <v>77.91640000000001</v>
      </c>
      <c r="AT92" s="16" t="s">
        <v>69</v>
      </c>
      <c r="AU92" s="16" t="s">
        <v>92</v>
      </c>
      <c r="BK92" s="123">
        <f>BK93+BK151+BK236</f>
        <v>1290238.3799999999</v>
      </c>
    </row>
    <row r="93" spans="2:65" s="10" customFormat="1" ht="25.9" customHeight="1">
      <c r="B93" s="124"/>
      <c r="D93" s="125" t="s">
        <v>69</v>
      </c>
      <c r="E93" s="126" t="s">
        <v>190</v>
      </c>
      <c r="F93" s="126" t="s">
        <v>191</v>
      </c>
      <c r="I93" s="127"/>
      <c r="J93" s="128">
        <f>BK93</f>
        <v>459993.57999999996</v>
      </c>
      <c r="L93" s="124"/>
      <c r="M93" s="129"/>
      <c r="P93" s="130">
        <f>P94+P100+P118+P141+P149</f>
        <v>0</v>
      </c>
      <c r="R93" s="130">
        <f>R94+R100+R118+R141+R149</f>
        <v>32.614049600000001</v>
      </c>
      <c r="T93" s="131">
        <f>T94+T100+T118+T141+T149</f>
        <v>67.388000000000005</v>
      </c>
      <c r="AR93" s="125" t="s">
        <v>78</v>
      </c>
      <c r="AT93" s="132" t="s">
        <v>69</v>
      </c>
      <c r="AU93" s="132" t="s">
        <v>70</v>
      </c>
      <c r="AY93" s="125" t="s">
        <v>115</v>
      </c>
      <c r="BK93" s="133">
        <f>BK94+BK100+BK118+BK141+BK149</f>
        <v>459993.57999999996</v>
      </c>
    </row>
    <row r="94" spans="2:65" s="10" customFormat="1" ht="22.9" customHeight="1">
      <c r="B94" s="124"/>
      <c r="D94" s="125" t="s">
        <v>69</v>
      </c>
      <c r="E94" s="134" t="s">
        <v>139</v>
      </c>
      <c r="F94" s="134" t="s">
        <v>192</v>
      </c>
      <c r="I94" s="127"/>
      <c r="J94" s="135">
        <f>BK94</f>
        <v>10880</v>
      </c>
      <c r="L94" s="124"/>
      <c r="M94" s="129"/>
      <c r="P94" s="130">
        <f>SUM(P95:P99)</f>
        <v>0</v>
      </c>
      <c r="R94" s="130">
        <f>SUM(R95:R99)</f>
        <v>3.5750320000000002</v>
      </c>
      <c r="T94" s="131">
        <f>SUM(T95:T99)</f>
        <v>0</v>
      </c>
      <c r="AR94" s="125" t="s">
        <v>78</v>
      </c>
      <c r="AT94" s="132" t="s">
        <v>69</v>
      </c>
      <c r="AU94" s="132" t="s">
        <v>78</v>
      </c>
      <c r="AY94" s="125" t="s">
        <v>115</v>
      </c>
      <c r="BK94" s="133">
        <f>SUM(BK95:BK99)</f>
        <v>10880</v>
      </c>
    </row>
    <row r="95" spans="2:65" s="1" customFormat="1" ht="16.5" customHeight="1">
      <c r="B95" s="30"/>
      <c r="C95" s="136" t="s">
        <v>78</v>
      </c>
      <c r="D95" s="136" t="s">
        <v>118</v>
      </c>
      <c r="E95" s="137" t="s">
        <v>193</v>
      </c>
      <c r="F95" s="138" t="s">
        <v>194</v>
      </c>
      <c r="G95" s="139" t="s">
        <v>195</v>
      </c>
      <c r="H95" s="140">
        <v>34</v>
      </c>
      <c r="I95" s="141">
        <v>280</v>
      </c>
      <c r="J95" s="142">
        <f>ROUND(I95*H95,2)</f>
        <v>9520</v>
      </c>
      <c r="K95" s="138" t="s">
        <v>122</v>
      </c>
      <c r="L95" s="30"/>
      <c r="M95" s="143" t="s">
        <v>1</v>
      </c>
      <c r="N95" s="144" t="s">
        <v>41</v>
      </c>
      <c r="P95" s="145">
        <f>O95*H95</f>
        <v>0</v>
      </c>
      <c r="Q95" s="145">
        <v>8.2350000000000007E-2</v>
      </c>
      <c r="R95" s="145">
        <f>Q95*H95</f>
        <v>2.7999000000000001</v>
      </c>
      <c r="S95" s="145">
        <v>0</v>
      </c>
      <c r="T95" s="146">
        <f>S95*H95</f>
        <v>0</v>
      </c>
      <c r="AR95" s="16" t="s">
        <v>139</v>
      </c>
      <c r="AT95" s="16" t="s">
        <v>118</v>
      </c>
      <c r="AU95" s="16" t="s">
        <v>80</v>
      </c>
      <c r="AY95" s="16" t="s">
        <v>115</v>
      </c>
      <c r="BE95" s="147">
        <f>IF(N95="základní",J95,0)</f>
        <v>9520</v>
      </c>
      <c r="BF95" s="147">
        <f>IF(N95="snížená",J95,0)</f>
        <v>0</v>
      </c>
      <c r="BG95" s="147">
        <f>IF(N95="zákl. přenesená",J95,0)</f>
        <v>0</v>
      </c>
      <c r="BH95" s="147">
        <f>IF(N95="sníž. přenesená",J95,0)</f>
        <v>0</v>
      </c>
      <c r="BI95" s="147">
        <f>IF(N95="nulová",J95,0)</f>
        <v>0</v>
      </c>
      <c r="BJ95" s="16" t="s">
        <v>78</v>
      </c>
      <c r="BK95" s="147">
        <f>ROUND(I95*H95,2)</f>
        <v>9520</v>
      </c>
      <c r="BL95" s="16" t="s">
        <v>139</v>
      </c>
      <c r="BM95" s="16" t="s">
        <v>196</v>
      </c>
    </row>
    <row r="96" spans="2:65" s="1" customFormat="1" ht="29.25">
      <c r="B96" s="30"/>
      <c r="D96" s="148" t="s">
        <v>125</v>
      </c>
      <c r="F96" s="149" t="s">
        <v>197</v>
      </c>
      <c r="I96" s="83"/>
      <c r="L96" s="30"/>
      <c r="M96" s="150"/>
      <c r="T96" s="49"/>
      <c r="AT96" s="16" t="s">
        <v>125</v>
      </c>
      <c r="AU96" s="16" t="s">
        <v>80</v>
      </c>
    </row>
    <row r="97" spans="2:65" s="1" customFormat="1" ht="16.5" customHeight="1">
      <c r="B97" s="30"/>
      <c r="C97" s="136" t="s">
        <v>80</v>
      </c>
      <c r="D97" s="136" t="s">
        <v>118</v>
      </c>
      <c r="E97" s="137" t="s">
        <v>198</v>
      </c>
      <c r="F97" s="138" t="s">
        <v>199</v>
      </c>
      <c r="G97" s="139" t="s">
        <v>200</v>
      </c>
      <c r="H97" s="140">
        <v>3.4</v>
      </c>
      <c r="I97" s="141">
        <v>400</v>
      </c>
      <c r="J97" s="142">
        <f>ROUND(I97*H97,2)</f>
        <v>1360</v>
      </c>
      <c r="K97" s="138" t="s">
        <v>122</v>
      </c>
      <c r="L97" s="30"/>
      <c r="M97" s="143" t="s">
        <v>1</v>
      </c>
      <c r="N97" s="144" t="s">
        <v>41</v>
      </c>
      <c r="P97" s="145">
        <f>O97*H97</f>
        <v>0</v>
      </c>
      <c r="Q97" s="145">
        <v>0.22797999999999999</v>
      </c>
      <c r="R97" s="145">
        <f>Q97*H97</f>
        <v>0.77513199999999993</v>
      </c>
      <c r="S97" s="145">
        <v>0</v>
      </c>
      <c r="T97" s="146">
        <f>S97*H97</f>
        <v>0</v>
      </c>
      <c r="AR97" s="16" t="s">
        <v>139</v>
      </c>
      <c r="AT97" s="16" t="s">
        <v>118</v>
      </c>
      <c r="AU97" s="16" t="s">
        <v>80</v>
      </c>
      <c r="AY97" s="16" t="s">
        <v>115</v>
      </c>
      <c r="BE97" s="147">
        <f>IF(N97="základní",J97,0)</f>
        <v>1360</v>
      </c>
      <c r="BF97" s="147">
        <f>IF(N97="snížená",J97,0)</f>
        <v>0</v>
      </c>
      <c r="BG97" s="147">
        <f>IF(N97="zákl. přenesená",J97,0)</f>
        <v>0</v>
      </c>
      <c r="BH97" s="147">
        <f>IF(N97="sníž. přenesená",J97,0)</f>
        <v>0</v>
      </c>
      <c r="BI97" s="147">
        <f>IF(N97="nulová",J97,0)</f>
        <v>0</v>
      </c>
      <c r="BJ97" s="16" t="s">
        <v>78</v>
      </c>
      <c r="BK97" s="147">
        <f>ROUND(I97*H97,2)</f>
        <v>1360</v>
      </c>
      <c r="BL97" s="16" t="s">
        <v>139</v>
      </c>
      <c r="BM97" s="16" t="s">
        <v>201</v>
      </c>
    </row>
    <row r="98" spans="2:65" s="11" customFormat="1">
      <c r="B98" s="154"/>
      <c r="D98" s="148" t="s">
        <v>202</v>
      </c>
      <c r="E98" s="155" t="s">
        <v>1</v>
      </c>
      <c r="F98" s="156" t="s">
        <v>203</v>
      </c>
      <c r="H98" s="157">
        <v>3.4</v>
      </c>
      <c r="I98" s="158"/>
      <c r="L98" s="154"/>
      <c r="M98" s="159"/>
      <c r="T98" s="160"/>
      <c r="AT98" s="155" t="s">
        <v>202</v>
      </c>
      <c r="AU98" s="155" t="s">
        <v>80</v>
      </c>
      <c r="AV98" s="11" t="s">
        <v>80</v>
      </c>
      <c r="AW98" s="11" t="s">
        <v>31</v>
      </c>
      <c r="AX98" s="11" t="s">
        <v>70</v>
      </c>
      <c r="AY98" s="155" t="s">
        <v>115</v>
      </c>
    </row>
    <row r="99" spans="2:65" s="12" customFormat="1">
      <c r="B99" s="161"/>
      <c r="D99" s="148" t="s">
        <v>202</v>
      </c>
      <c r="E99" s="162" t="s">
        <v>1</v>
      </c>
      <c r="F99" s="163" t="s">
        <v>204</v>
      </c>
      <c r="H99" s="164">
        <v>3.4</v>
      </c>
      <c r="I99" s="165"/>
      <c r="L99" s="161"/>
      <c r="M99" s="166"/>
      <c r="T99" s="167"/>
      <c r="AT99" s="162" t="s">
        <v>202</v>
      </c>
      <c r="AU99" s="162" t="s">
        <v>80</v>
      </c>
      <c r="AV99" s="12" t="s">
        <v>139</v>
      </c>
      <c r="AW99" s="12" t="s">
        <v>31</v>
      </c>
      <c r="AX99" s="12" t="s">
        <v>78</v>
      </c>
      <c r="AY99" s="162" t="s">
        <v>115</v>
      </c>
    </row>
    <row r="100" spans="2:65" s="10" customFormat="1" ht="22.9" customHeight="1">
      <c r="B100" s="124"/>
      <c r="D100" s="125" t="s">
        <v>69</v>
      </c>
      <c r="E100" s="134" t="s">
        <v>150</v>
      </c>
      <c r="F100" s="134" t="s">
        <v>205</v>
      </c>
      <c r="I100" s="127"/>
      <c r="J100" s="135">
        <f>BK100</f>
        <v>166655</v>
      </c>
      <c r="L100" s="124"/>
      <c r="M100" s="129"/>
      <c r="P100" s="130">
        <f>SUM(P101:P117)</f>
        <v>0</v>
      </c>
      <c r="R100" s="130">
        <f>SUM(R101:R117)</f>
        <v>28.257687600000001</v>
      </c>
      <c r="T100" s="131">
        <f>SUM(T101:T117)</f>
        <v>21.76</v>
      </c>
      <c r="AR100" s="125" t="s">
        <v>78</v>
      </c>
      <c r="AT100" s="132" t="s">
        <v>69</v>
      </c>
      <c r="AU100" s="132" t="s">
        <v>78</v>
      </c>
      <c r="AY100" s="125" t="s">
        <v>115</v>
      </c>
      <c r="BK100" s="133">
        <f>SUM(BK101:BK117)</f>
        <v>166655</v>
      </c>
    </row>
    <row r="101" spans="2:65" s="1" customFormat="1" ht="16.5" customHeight="1">
      <c r="B101" s="30"/>
      <c r="C101" s="136" t="s">
        <v>132</v>
      </c>
      <c r="D101" s="136" t="s">
        <v>118</v>
      </c>
      <c r="E101" s="137" t="s">
        <v>206</v>
      </c>
      <c r="F101" s="138" t="s">
        <v>207</v>
      </c>
      <c r="G101" s="139" t="s">
        <v>200</v>
      </c>
      <c r="H101" s="140">
        <v>133.4</v>
      </c>
      <c r="I101" s="141">
        <v>180</v>
      </c>
      <c r="J101" s="142">
        <f>ROUND(I101*H101,2)</f>
        <v>24012</v>
      </c>
      <c r="K101" s="138" t="s">
        <v>122</v>
      </c>
      <c r="L101" s="30"/>
      <c r="M101" s="143" t="s">
        <v>1</v>
      </c>
      <c r="N101" s="144" t="s">
        <v>41</v>
      </c>
      <c r="P101" s="145">
        <f>O101*H101</f>
        <v>0</v>
      </c>
      <c r="Q101" s="145">
        <v>6.4999999999999997E-3</v>
      </c>
      <c r="R101" s="145">
        <f>Q101*H101</f>
        <v>0.86709999999999998</v>
      </c>
      <c r="S101" s="145">
        <v>0</v>
      </c>
      <c r="T101" s="146">
        <f>S101*H101</f>
        <v>0</v>
      </c>
      <c r="AR101" s="16" t="s">
        <v>139</v>
      </c>
      <c r="AT101" s="16" t="s">
        <v>118</v>
      </c>
      <c r="AU101" s="16" t="s">
        <v>80</v>
      </c>
      <c r="AY101" s="16" t="s">
        <v>115</v>
      </c>
      <c r="BE101" s="147">
        <f>IF(N101="základní",J101,0)</f>
        <v>24012</v>
      </c>
      <c r="BF101" s="147">
        <f>IF(N101="snížená",J101,0)</f>
        <v>0</v>
      </c>
      <c r="BG101" s="147">
        <f>IF(N101="zákl. přenesená",J101,0)</f>
        <v>0</v>
      </c>
      <c r="BH101" s="147">
        <f>IF(N101="sníž. přenesená",J101,0)</f>
        <v>0</v>
      </c>
      <c r="BI101" s="147">
        <f>IF(N101="nulová",J101,0)</f>
        <v>0</v>
      </c>
      <c r="BJ101" s="16" t="s">
        <v>78</v>
      </c>
      <c r="BK101" s="147">
        <f>ROUND(I101*H101,2)</f>
        <v>24012</v>
      </c>
      <c r="BL101" s="16" t="s">
        <v>139</v>
      </c>
      <c r="BM101" s="16" t="s">
        <v>208</v>
      </c>
    </row>
    <row r="102" spans="2:65" s="11" customFormat="1">
      <c r="B102" s="154"/>
      <c r="D102" s="148" t="s">
        <v>202</v>
      </c>
      <c r="E102" s="155" t="s">
        <v>1</v>
      </c>
      <c r="F102" s="156" t="s">
        <v>209</v>
      </c>
      <c r="H102" s="157">
        <v>133.4</v>
      </c>
      <c r="I102" s="158"/>
      <c r="L102" s="154"/>
      <c r="M102" s="159"/>
      <c r="T102" s="160"/>
      <c r="AT102" s="155" t="s">
        <v>202</v>
      </c>
      <c r="AU102" s="155" t="s">
        <v>80</v>
      </c>
      <c r="AV102" s="11" t="s">
        <v>80</v>
      </c>
      <c r="AW102" s="11" t="s">
        <v>31</v>
      </c>
      <c r="AX102" s="11" t="s">
        <v>70</v>
      </c>
      <c r="AY102" s="155" t="s">
        <v>115</v>
      </c>
    </row>
    <row r="103" spans="2:65" s="12" customFormat="1">
      <c r="B103" s="161"/>
      <c r="D103" s="148" t="s">
        <v>202</v>
      </c>
      <c r="E103" s="162" t="s">
        <v>1</v>
      </c>
      <c r="F103" s="163" t="s">
        <v>204</v>
      </c>
      <c r="H103" s="164">
        <v>133.4</v>
      </c>
      <c r="I103" s="165"/>
      <c r="L103" s="161"/>
      <c r="M103" s="166"/>
      <c r="T103" s="167"/>
      <c r="AT103" s="162" t="s">
        <v>202</v>
      </c>
      <c r="AU103" s="162" t="s">
        <v>80</v>
      </c>
      <c r="AV103" s="12" t="s">
        <v>139</v>
      </c>
      <c r="AW103" s="12" t="s">
        <v>31</v>
      </c>
      <c r="AX103" s="12" t="s">
        <v>78</v>
      </c>
      <c r="AY103" s="162" t="s">
        <v>115</v>
      </c>
    </row>
    <row r="104" spans="2:65" s="1" customFormat="1" ht="16.5" customHeight="1">
      <c r="B104" s="30"/>
      <c r="C104" s="136" t="s">
        <v>139</v>
      </c>
      <c r="D104" s="136" t="s">
        <v>118</v>
      </c>
      <c r="E104" s="137" t="s">
        <v>210</v>
      </c>
      <c r="F104" s="138" t="s">
        <v>211</v>
      </c>
      <c r="G104" s="139" t="s">
        <v>200</v>
      </c>
      <c r="H104" s="140">
        <v>146.74</v>
      </c>
      <c r="I104" s="141">
        <v>150</v>
      </c>
      <c r="J104" s="142">
        <f>ROUND(I104*H104,2)</f>
        <v>22011</v>
      </c>
      <c r="K104" s="138" t="s">
        <v>122</v>
      </c>
      <c r="L104" s="30"/>
      <c r="M104" s="143" t="s">
        <v>1</v>
      </c>
      <c r="N104" s="144" t="s">
        <v>41</v>
      </c>
      <c r="P104" s="145">
        <f>O104*H104</f>
        <v>0</v>
      </c>
      <c r="Q104" s="145">
        <v>9.3999999999999997E-4</v>
      </c>
      <c r="R104" s="145">
        <f>Q104*H104</f>
        <v>0.13793559999999999</v>
      </c>
      <c r="S104" s="145">
        <v>0</v>
      </c>
      <c r="T104" s="146">
        <f>S104*H104</f>
        <v>0</v>
      </c>
      <c r="AR104" s="16" t="s">
        <v>139</v>
      </c>
      <c r="AT104" s="16" t="s">
        <v>118</v>
      </c>
      <c r="AU104" s="16" t="s">
        <v>80</v>
      </c>
      <c r="AY104" s="16" t="s">
        <v>115</v>
      </c>
      <c r="BE104" s="147">
        <f>IF(N104="základní",J104,0)</f>
        <v>22011</v>
      </c>
      <c r="BF104" s="147">
        <f>IF(N104="snížená",J104,0)</f>
        <v>0</v>
      </c>
      <c r="BG104" s="147">
        <f>IF(N104="zákl. přenesená",J104,0)</f>
        <v>0</v>
      </c>
      <c r="BH104" s="147">
        <f>IF(N104="sníž. přenesená",J104,0)</f>
        <v>0</v>
      </c>
      <c r="BI104" s="147">
        <f>IF(N104="nulová",J104,0)</f>
        <v>0</v>
      </c>
      <c r="BJ104" s="16" t="s">
        <v>78</v>
      </c>
      <c r="BK104" s="147">
        <f>ROUND(I104*H104,2)</f>
        <v>22011</v>
      </c>
      <c r="BL104" s="16" t="s">
        <v>139</v>
      </c>
      <c r="BM104" s="16" t="s">
        <v>212</v>
      </c>
    </row>
    <row r="105" spans="2:65" s="11" customFormat="1">
      <c r="B105" s="154"/>
      <c r="D105" s="148" t="s">
        <v>202</v>
      </c>
      <c r="E105" s="155" t="s">
        <v>1</v>
      </c>
      <c r="F105" s="156" t="s">
        <v>213</v>
      </c>
      <c r="H105" s="157">
        <v>146.74</v>
      </c>
      <c r="I105" s="158"/>
      <c r="L105" s="154"/>
      <c r="M105" s="159"/>
      <c r="T105" s="160"/>
      <c r="AT105" s="155" t="s">
        <v>202</v>
      </c>
      <c r="AU105" s="155" t="s">
        <v>80</v>
      </c>
      <c r="AV105" s="11" t="s">
        <v>80</v>
      </c>
      <c r="AW105" s="11" t="s">
        <v>31</v>
      </c>
      <c r="AX105" s="11" t="s">
        <v>70</v>
      </c>
      <c r="AY105" s="155" t="s">
        <v>115</v>
      </c>
    </row>
    <row r="106" spans="2:65" s="12" customFormat="1">
      <c r="B106" s="161"/>
      <c r="D106" s="148" t="s">
        <v>202</v>
      </c>
      <c r="E106" s="162" t="s">
        <v>1</v>
      </c>
      <c r="F106" s="163" t="s">
        <v>204</v>
      </c>
      <c r="H106" s="164">
        <v>146.74</v>
      </c>
      <c r="I106" s="165"/>
      <c r="L106" s="161"/>
      <c r="M106" s="166"/>
      <c r="T106" s="167"/>
      <c r="AT106" s="162" t="s">
        <v>202</v>
      </c>
      <c r="AU106" s="162" t="s">
        <v>80</v>
      </c>
      <c r="AV106" s="12" t="s">
        <v>139</v>
      </c>
      <c r="AW106" s="12" t="s">
        <v>31</v>
      </c>
      <c r="AX106" s="12" t="s">
        <v>78</v>
      </c>
      <c r="AY106" s="162" t="s">
        <v>115</v>
      </c>
    </row>
    <row r="107" spans="2:65" s="1" customFormat="1" ht="16.5" customHeight="1">
      <c r="B107" s="30"/>
      <c r="C107" s="136" t="s">
        <v>114</v>
      </c>
      <c r="D107" s="136" t="s">
        <v>118</v>
      </c>
      <c r="E107" s="137" t="s">
        <v>214</v>
      </c>
      <c r="F107" s="138" t="s">
        <v>215</v>
      </c>
      <c r="G107" s="139" t="s">
        <v>200</v>
      </c>
      <c r="H107" s="140">
        <v>133.4</v>
      </c>
      <c r="I107" s="141">
        <v>380</v>
      </c>
      <c r="J107" s="142">
        <f>ROUND(I107*H107,2)</f>
        <v>50692</v>
      </c>
      <c r="K107" s="138" t="s">
        <v>122</v>
      </c>
      <c r="L107" s="30"/>
      <c r="M107" s="143" t="s">
        <v>1</v>
      </c>
      <c r="N107" s="144" t="s">
        <v>41</v>
      </c>
      <c r="P107" s="145">
        <f>O107*H107</f>
        <v>0</v>
      </c>
      <c r="Q107" s="145">
        <v>1.7330000000000002E-2</v>
      </c>
      <c r="R107" s="145">
        <f>Q107*H107</f>
        <v>2.3118220000000003</v>
      </c>
      <c r="S107" s="145">
        <v>0</v>
      </c>
      <c r="T107" s="146">
        <f>S107*H107</f>
        <v>0</v>
      </c>
      <c r="AR107" s="16" t="s">
        <v>139</v>
      </c>
      <c r="AT107" s="16" t="s">
        <v>118</v>
      </c>
      <c r="AU107" s="16" t="s">
        <v>80</v>
      </c>
      <c r="AY107" s="16" t="s">
        <v>115</v>
      </c>
      <c r="BE107" s="147">
        <f>IF(N107="základní",J107,0)</f>
        <v>50692</v>
      </c>
      <c r="BF107" s="147">
        <f>IF(N107="snížená",J107,0)</f>
        <v>0</v>
      </c>
      <c r="BG107" s="147">
        <f>IF(N107="zákl. přenesená",J107,0)</f>
        <v>0</v>
      </c>
      <c r="BH107" s="147">
        <f>IF(N107="sníž. přenesená",J107,0)</f>
        <v>0</v>
      </c>
      <c r="BI107" s="147">
        <f>IF(N107="nulová",J107,0)</f>
        <v>0</v>
      </c>
      <c r="BJ107" s="16" t="s">
        <v>78</v>
      </c>
      <c r="BK107" s="147">
        <f>ROUND(I107*H107,2)</f>
        <v>50692</v>
      </c>
      <c r="BL107" s="16" t="s">
        <v>139</v>
      </c>
      <c r="BM107" s="16" t="s">
        <v>216</v>
      </c>
    </row>
    <row r="108" spans="2:65" s="11" customFormat="1">
      <c r="B108" s="154"/>
      <c r="D108" s="148" t="s">
        <v>202</v>
      </c>
      <c r="E108" s="155" t="s">
        <v>1</v>
      </c>
      <c r="F108" s="156" t="s">
        <v>209</v>
      </c>
      <c r="H108" s="157">
        <v>133.4</v>
      </c>
      <c r="I108" s="158"/>
      <c r="L108" s="154"/>
      <c r="M108" s="159"/>
      <c r="T108" s="160"/>
      <c r="AT108" s="155" t="s">
        <v>202</v>
      </c>
      <c r="AU108" s="155" t="s">
        <v>80</v>
      </c>
      <c r="AV108" s="11" t="s">
        <v>80</v>
      </c>
      <c r="AW108" s="11" t="s">
        <v>31</v>
      </c>
      <c r="AX108" s="11" t="s">
        <v>70</v>
      </c>
      <c r="AY108" s="155" t="s">
        <v>115</v>
      </c>
    </row>
    <row r="109" spans="2:65" s="12" customFormat="1">
      <c r="B109" s="161"/>
      <c r="D109" s="148" t="s">
        <v>202</v>
      </c>
      <c r="E109" s="162" t="s">
        <v>1</v>
      </c>
      <c r="F109" s="163" t="s">
        <v>204</v>
      </c>
      <c r="H109" s="164">
        <v>133.4</v>
      </c>
      <c r="I109" s="165"/>
      <c r="L109" s="161"/>
      <c r="M109" s="166"/>
      <c r="T109" s="167"/>
      <c r="AT109" s="162" t="s">
        <v>202</v>
      </c>
      <c r="AU109" s="162" t="s">
        <v>80</v>
      </c>
      <c r="AV109" s="12" t="s">
        <v>139</v>
      </c>
      <c r="AW109" s="12" t="s">
        <v>31</v>
      </c>
      <c r="AX109" s="12" t="s">
        <v>78</v>
      </c>
      <c r="AY109" s="162" t="s">
        <v>115</v>
      </c>
    </row>
    <row r="110" spans="2:65" s="1" customFormat="1" ht="16.5" customHeight="1">
      <c r="B110" s="30"/>
      <c r="C110" s="136" t="s">
        <v>150</v>
      </c>
      <c r="D110" s="136" t="s">
        <v>118</v>
      </c>
      <c r="E110" s="137" t="s">
        <v>217</v>
      </c>
      <c r="F110" s="138" t="s">
        <v>218</v>
      </c>
      <c r="G110" s="139" t="s">
        <v>200</v>
      </c>
      <c r="H110" s="140">
        <v>400.2</v>
      </c>
      <c r="I110" s="141">
        <v>100</v>
      </c>
      <c r="J110" s="142">
        <f>ROUND(I110*H110,2)</f>
        <v>40020</v>
      </c>
      <c r="K110" s="138" t="s">
        <v>122</v>
      </c>
      <c r="L110" s="30"/>
      <c r="M110" s="143" t="s">
        <v>1</v>
      </c>
      <c r="N110" s="144" t="s">
        <v>41</v>
      </c>
      <c r="P110" s="145">
        <f>O110*H110</f>
        <v>0</v>
      </c>
      <c r="Q110" s="145">
        <v>7.3499999999999998E-3</v>
      </c>
      <c r="R110" s="145">
        <f>Q110*H110</f>
        <v>2.9414699999999998</v>
      </c>
      <c r="S110" s="145">
        <v>0</v>
      </c>
      <c r="T110" s="146">
        <f>S110*H110</f>
        <v>0</v>
      </c>
      <c r="AR110" s="16" t="s">
        <v>139</v>
      </c>
      <c r="AT110" s="16" t="s">
        <v>118</v>
      </c>
      <c r="AU110" s="16" t="s">
        <v>80</v>
      </c>
      <c r="AY110" s="16" t="s">
        <v>115</v>
      </c>
      <c r="BE110" s="147">
        <f>IF(N110="základní",J110,0)</f>
        <v>40020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6" t="s">
        <v>78</v>
      </c>
      <c r="BK110" s="147">
        <f>ROUND(I110*H110,2)</f>
        <v>40020</v>
      </c>
      <c r="BL110" s="16" t="s">
        <v>139</v>
      </c>
      <c r="BM110" s="16" t="s">
        <v>219</v>
      </c>
    </row>
    <row r="111" spans="2:65" s="11" customFormat="1">
      <c r="B111" s="154"/>
      <c r="D111" s="148" t="s">
        <v>202</v>
      </c>
      <c r="F111" s="156" t="s">
        <v>220</v>
      </c>
      <c r="H111" s="157">
        <v>400.2</v>
      </c>
      <c r="I111" s="158"/>
      <c r="L111" s="154"/>
      <c r="M111" s="159"/>
      <c r="T111" s="160"/>
      <c r="AT111" s="155" t="s">
        <v>202</v>
      </c>
      <c r="AU111" s="155" t="s">
        <v>80</v>
      </c>
      <c r="AV111" s="11" t="s">
        <v>80</v>
      </c>
      <c r="AW111" s="11" t="s">
        <v>4</v>
      </c>
      <c r="AX111" s="11" t="s">
        <v>78</v>
      </c>
      <c r="AY111" s="155" t="s">
        <v>115</v>
      </c>
    </row>
    <row r="112" spans="2:65" s="1" customFormat="1" ht="16.5" customHeight="1">
      <c r="B112" s="30"/>
      <c r="C112" s="136" t="s">
        <v>157</v>
      </c>
      <c r="D112" s="136" t="s">
        <v>118</v>
      </c>
      <c r="E112" s="137" t="s">
        <v>221</v>
      </c>
      <c r="F112" s="138" t="s">
        <v>222</v>
      </c>
      <c r="G112" s="139" t="s">
        <v>200</v>
      </c>
      <c r="H112" s="140">
        <v>544</v>
      </c>
      <c r="I112" s="141">
        <v>5</v>
      </c>
      <c r="J112" s="142">
        <f>ROUND(I112*H112,2)</f>
        <v>2720</v>
      </c>
      <c r="K112" s="138" t="s">
        <v>122</v>
      </c>
      <c r="L112" s="30"/>
      <c r="M112" s="143" t="s">
        <v>1</v>
      </c>
      <c r="N112" s="144" t="s">
        <v>41</v>
      </c>
      <c r="P112" s="145">
        <f>O112*H112</f>
        <v>0</v>
      </c>
      <c r="Q112" s="145">
        <v>0</v>
      </c>
      <c r="R112" s="145">
        <f>Q112*H112</f>
        <v>0</v>
      </c>
      <c r="S112" s="145">
        <v>0</v>
      </c>
      <c r="T112" s="146">
        <f>S112*H112</f>
        <v>0</v>
      </c>
      <c r="AR112" s="16" t="s">
        <v>139</v>
      </c>
      <c r="AT112" s="16" t="s">
        <v>118</v>
      </c>
      <c r="AU112" s="16" t="s">
        <v>80</v>
      </c>
      <c r="AY112" s="16" t="s">
        <v>115</v>
      </c>
      <c r="BE112" s="147">
        <f>IF(N112="základní",J112,0)</f>
        <v>2720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6" t="s">
        <v>78</v>
      </c>
      <c r="BK112" s="147">
        <f>ROUND(I112*H112,2)</f>
        <v>2720</v>
      </c>
      <c r="BL112" s="16" t="s">
        <v>139</v>
      </c>
      <c r="BM112" s="16" t="s">
        <v>223</v>
      </c>
    </row>
    <row r="113" spans="2:65" s="11" customFormat="1">
      <c r="B113" s="154"/>
      <c r="D113" s="148" t="s">
        <v>202</v>
      </c>
      <c r="E113" s="155" t="s">
        <v>1</v>
      </c>
      <c r="F113" s="156" t="s">
        <v>224</v>
      </c>
      <c r="H113" s="157">
        <v>544</v>
      </c>
      <c r="I113" s="158"/>
      <c r="L113" s="154"/>
      <c r="M113" s="159"/>
      <c r="T113" s="160"/>
      <c r="AT113" s="155" t="s">
        <v>202</v>
      </c>
      <c r="AU113" s="155" t="s">
        <v>80</v>
      </c>
      <c r="AV113" s="11" t="s">
        <v>80</v>
      </c>
      <c r="AW113" s="11" t="s">
        <v>31</v>
      </c>
      <c r="AX113" s="11" t="s">
        <v>70</v>
      </c>
      <c r="AY113" s="155" t="s">
        <v>115</v>
      </c>
    </row>
    <row r="114" spans="2:65" s="12" customFormat="1">
      <c r="B114" s="161"/>
      <c r="D114" s="148" t="s">
        <v>202</v>
      </c>
      <c r="E114" s="162" t="s">
        <v>1</v>
      </c>
      <c r="F114" s="163" t="s">
        <v>204</v>
      </c>
      <c r="H114" s="164">
        <v>544</v>
      </c>
      <c r="I114" s="165"/>
      <c r="L114" s="161"/>
      <c r="M114" s="166"/>
      <c r="T114" s="167"/>
      <c r="AT114" s="162" t="s">
        <v>202</v>
      </c>
      <c r="AU114" s="162" t="s">
        <v>80</v>
      </c>
      <c r="AV114" s="12" t="s">
        <v>139</v>
      </c>
      <c r="AW114" s="12" t="s">
        <v>31</v>
      </c>
      <c r="AX114" s="12" t="s">
        <v>78</v>
      </c>
      <c r="AY114" s="162" t="s">
        <v>115</v>
      </c>
    </row>
    <row r="115" spans="2:65" s="1" customFormat="1" ht="16.5" customHeight="1">
      <c r="B115" s="30"/>
      <c r="C115" s="136" t="s">
        <v>164</v>
      </c>
      <c r="D115" s="136" t="s">
        <v>118</v>
      </c>
      <c r="E115" s="137" t="s">
        <v>225</v>
      </c>
      <c r="F115" s="138" t="s">
        <v>226</v>
      </c>
      <c r="G115" s="139" t="s">
        <v>200</v>
      </c>
      <c r="H115" s="140">
        <v>544</v>
      </c>
      <c r="I115" s="141">
        <v>50</v>
      </c>
      <c r="J115" s="142">
        <f>ROUND(I115*H115,2)</f>
        <v>27200</v>
      </c>
      <c r="K115" s="138" t="s">
        <v>122</v>
      </c>
      <c r="L115" s="30"/>
      <c r="M115" s="143" t="s">
        <v>1</v>
      </c>
      <c r="N115" s="144" t="s">
        <v>41</v>
      </c>
      <c r="P115" s="145">
        <f>O115*H115</f>
        <v>0</v>
      </c>
      <c r="Q115" s="145">
        <v>4.0439999999999997E-2</v>
      </c>
      <c r="R115" s="145">
        <f>Q115*H115</f>
        <v>21.999359999999999</v>
      </c>
      <c r="S115" s="145">
        <v>0.04</v>
      </c>
      <c r="T115" s="146">
        <f>S115*H115</f>
        <v>21.76</v>
      </c>
      <c r="AR115" s="16" t="s">
        <v>139</v>
      </c>
      <c r="AT115" s="16" t="s">
        <v>118</v>
      </c>
      <c r="AU115" s="16" t="s">
        <v>80</v>
      </c>
      <c r="AY115" s="16" t="s">
        <v>115</v>
      </c>
      <c r="BE115" s="147">
        <f>IF(N115="základní",J115,0)</f>
        <v>27200</v>
      </c>
      <c r="BF115" s="147">
        <f>IF(N115="snížená",J115,0)</f>
        <v>0</v>
      </c>
      <c r="BG115" s="147">
        <f>IF(N115="zákl. přenesená",J115,0)</f>
        <v>0</v>
      </c>
      <c r="BH115" s="147">
        <f>IF(N115="sníž. přenesená",J115,0)</f>
        <v>0</v>
      </c>
      <c r="BI115" s="147">
        <f>IF(N115="nulová",J115,0)</f>
        <v>0</v>
      </c>
      <c r="BJ115" s="16" t="s">
        <v>78</v>
      </c>
      <c r="BK115" s="147">
        <f>ROUND(I115*H115,2)</f>
        <v>27200</v>
      </c>
      <c r="BL115" s="16" t="s">
        <v>139</v>
      </c>
      <c r="BM115" s="16" t="s">
        <v>227</v>
      </c>
    </row>
    <row r="116" spans="2:65" s="11" customFormat="1">
      <c r="B116" s="154"/>
      <c r="D116" s="148" t="s">
        <v>202</v>
      </c>
      <c r="E116" s="155" t="s">
        <v>1</v>
      </c>
      <c r="F116" s="156" t="s">
        <v>224</v>
      </c>
      <c r="H116" s="157">
        <v>544</v>
      </c>
      <c r="I116" s="158"/>
      <c r="L116" s="154"/>
      <c r="M116" s="159"/>
      <c r="T116" s="160"/>
      <c r="AT116" s="155" t="s">
        <v>202</v>
      </c>
      <c r="AU116" s="155" t="s">
        <v>80</v>
      </c>
      <c r="AV116" s="11" t="s">
        <v>80</v>
      </c>
      <c r="AW116" s="11" t="s">
        <v>31</v>
      </c>
      <c r="AX116" s="11" t="s">
        <v>70</v>
      </c>
      <c r="AY116" s="155" t="s">
        <v>115</v>
      </c>
    </row>
    <row r="117" spans="2:65" s="12" customFormat="1">
      <c r="B117" s="161"/>
      <c r="D117" s="148" t="s">
        <v>202</v>
      </c>
      <c r="E117" s="162" t="s">
        <v>1</v>
      </c>
      <c r="F117" s="163" t="s">
        <v>204</v>
      </c>
      <c r="H117" s="164">
        <v>544</v>
      </c>
      <c r="I117" s="165"/>
      <c r="L117" s="161"/>
      <c r="M117" s="166"/>
      <c r="T117" s="167"/>
      <c r="AT117" s="162" t="s">
        <v>202</v>
      </c>
      <c r="AU117" s="162" t="s">
        <v>80</v>
      </c>
      <c r="AV117" s="12" t="s">
        <v>139</v>
      </c>
      <c r="AW117" s="12" t="s">
        <v>31</v>
      </c>
      <c r="AX117" s="12" t="s">
        <v>78</v>
      </c>
      <c r="AY117" s="162" t="s">
        <v>115</v>
      </c>
    </row>
    <row r="118" spans="2:65" s="10" customFormat="1" ht="22.9" customHeight="1">
      <c r="B118" s="124"/>
      <c r="D118" s="125" t="s">
        <v>69</v>
      </c>
      <c r="E118" s="134" t="s">
        <v>171</v>
      </c>
      <c r="F118" s="134" t="s">
        <v>228</v>
      </c>
      <c r="I118" s="127"/>
      <c r="J118" s="135">
        <f>BK118</f>
        <v>170577.6</v>
      </c>
      <c r="L118" s="124"/>
      <c r="M118" s="129"/>
      <c r="P118" s="130">
        <f>SUM(P119:P140)</f>
        <v>0</v>
      </c>
      <c r="R118" s="130">
        <f>SUM(R119:R140)</f>
        <v>0.78133000000000008</v>
      </c>
      <c r="T118" s="131">
        <f>SUM(T119:T140)</f>
        <v>45.628</v>
      </c>
      <c r="AR118" s="125" t="s">
        <v>78</v>
      </c>
      <c r="AT118" s="132" t="s">
        <v>69</v>
      </c>
      <c r="AU118" s="132" t="s">
        <v>78</v>
      </c>
      <c r="AY118" s="125" t="s">
        <v>115</v>
      </c>
      <c r="BK118" s="133">
        <f>SUM(BK119:BK140)</f>
        <v>170577.6</v>
      </c>
    </row>
    <row r="119" spans="2:65" s="1" customFormat="1" ht="16.5" customHeight="1">
      <c r="B119" s="30"/>
      <c r="C119" s="136" t="s">
        <v>171</v>
      </c>
      <c r="D119" s="136" t="s">
        <v>118</v>
      </c>
      <c r="E119" s="137" t="s">
        <v>229</v>
      </c>
      <c r="F119" s="138" t="s">
        <v>230</v>
      </c>
      <c r="G119" s="139" t="s">
        <v>200</v>
      </c>
      <c r="H119" s="140">
        <v>544</v>
      </c>
      <c r="I119" s="141">
        <v>80</v>
      </c>
      <c r="J119" s="142">
        <f>ROUND(I119*H119,2)</f>
        <v>43520</v>
      </c>
      <c r="K119" s="138" t="s">
        <v>122</v>
      </c>
      <c r="L119" s="30"/>
      <c r="M119" s="143" t="s">
        <v>1</v>
      </c>
      <c r="N119" s="144" t="s">
        <v>41</v>
      </c>
      <c r="P119" s="145">
        <f>O119*H119</f>
        <v>0</v>
      </c>
      <c r="Q119" s="145">
        <v>4.0000000000000003E-5</v>
      </c>
      <c r="R119" s="145">
        <f>Q119*H119</f>
        <v>2.1760000000000002E-2</v>
      </c>
      <c r="S119" s="145">
        <v>0</v>
      </c>
      <c r="T119" s="146">
        <f>S119*H119</f>
        <v>0</v>
      </c>
      <c r="AR119" s="16" t="s">
        <v>139</v>
      </c>
      <c r="AT119" s="16" t="s">
        <v>118</v>
      </c>
      <c r="AU119" s="16" t="s">
        <v>80</v>
      </c>
      <c r="AY119" s="16" t="s">
        <v>115</v>
      </c>
      <c r="BE119" s="147">
        <f>IF(N119="základní",J119,0)</f>
        <v>43520</v>
      </c>
      <c r="BF119" s="147">
        <f>IF(N119="snížená",J119,0)</f>
        <v>0</v>
      </c>
      <c r="BG119" s="147">
        <f>IF(N119="zákl. přenesená",J119,0)</f>
        <v>0</v>
      </c>
      <c r="BH119" s="147">
        <f>IF(N119="sníž. přenesená",J119,0)</f>
        <v>0</v>
      </c>
      <c r="BI119" s="147">
        <f>IF(N119="nulová",J119,0)</f>
        <v>0</v>
      </c>
      <c r="BJ119" s="16" t="s">
        <v>78</v>
      </c>
      <c r="BK119" s="147">
        <f>ROUND(I119*H119,2)</f>
        <v>43520</v>
      </c>
      <c r="BL119" s="16" t="s">
        <v>139</v>
      </c>
      <c r="BM119" s="16" t="s">
        <v>231</v>
      </c>
    </row>
    <row r="120" spans="2:65" s="11" customFormat="1">
      <c r="B120" s="154"/>
      <c r="D120" s="148" t="s">
        <v>202</v>
      </c>
      <c r="E120" s="155" t="s">
        <v>1</v>
      </c>
      <c r="F120" s="156" t="s">
        <v>224</v>
      </c>
      <c r="H120" s="157">
        <v>544</v>
      </c>
      <c r="I120" s="158"/>
      <c r="L120" s="154"/>
      <c r="M120" s="159"/>
      <c r="T120" s="160"/>
      <c r="AT120" s="155" t="s">
        <v>202</v>
      </c>
      <c r="AU120" s="155" t="s">
        <v>80</v>
      </c>
      <c r="AV120" s="11" t="s">
        <v>80</v>
      </c>
      <c r="AW120" s="11" t="s">
        <v>31</v>
      </c>
      <c r="AX120" s="11" t="s">
        <v>70</v>
      </c>
      <c r="AY120" s="155" t="s">
        <v>115</v>
      </c>
    </row>
    <row r="121" spans="2:65" s="12" customFormat="1">
      <c r="B121" s="161"/>
      <c r="D121" s="148" t="s">
        <v>202</v>
      </c>
      <c r="E121" s="162" t="s">
        <v>1</v>
      </c>
      <c r="F121" s="163" t="s">
        <v>204</v>
      </c>
      <c r="H121" s="164">
        <v>544</v>
      </c>
      <c r="I121" s="165"/>
      <c r="L121" s="161"/>
      <c r="M121" s="166"/>
      <c r="T121" s="167"/>
      <c r="AT121" s="162" t="s">
        <v>202</v>
      </c>
      <c r="AU121" s="162" t="s">
        <v>80</v>
      </c>
      <c r="AV121" s="12" t="s">
        <v>139</v>
      </c>
      <c r="AW121" s="12" t="s">
        <v>31</v>
      </c>
      <c r="AX121" s="12" t="s">
        <v>78</v>
      </c>
      <c r="AY121" s="162" t="s">
        <v>115</v>
      </c>
    </row>
    <row r="122" spans="2:65" s="1" customFormat="1" ht="22.5" customHeight="1">
      <c r="B122" s="30"/>
      <c r="C122" s="136" t="s">
        <v>232</v>
      </c>
      <c r="D122" s="136" t="s">
        <v>118</v>
      </c>
      <c r="E122" s="137" t="s">
        <v>233</v>
      </c>
      <c r="F122" s="138" t="s">
        <v>234</v>
      </c>
      <c r="G122" s="139" t="s">
        <v>129</v>
      </c>
      <c r="H122" s="140">
        <v>1</v>
      </c>
      <c r="I122" s="141">
        <v>12800</v>
      </c>
      <c r="J122" s="142">
        <f>ROUND(I122*H122,2)</f>
        <v>12800</v>
      </c>
      <c r="K122" s="138" t="s">
        <v>235</v>
      </c>
      <c r="L122" s="30"/>
      <c r="M122" s="143" t="s">
        <v>1</v>
      </c>
      <c r="N122" s="144" t="s">
        <v>41</v>
      </c>
      <c r="P122" s="145">
        <f>O122*H122</f>
        <v>0</v>
      </c>
      <c r="Q122" s="145">
        <v>2.1000000000000001E-4</v>
      </c>
      <c r="R122" s="145">
        <f>Q122*H122</f>
        <v>2.1000000000000001E-4</v>
      </c>
      <c r="S122" s="145">
        <v>0</v>
      </c>
      <c r="T122" s="146">
        <f>S122*H122</f>
        <v>0</v>
      </c>
      <c r="AR122" s="16" t="s">
        <v>139</v>
      </c>
      <c r="AT122" s="16" t="s">
        <v>118</v>
      </c>
      <c r="AU122" s="16" t="s">
        <v>80</v>
      </c>
      <c r="AY122" s="16" t="s">
        <v>115</v>
      </c>
      <c r="BE122" s="147">
        <f>IF(N122="základní",J122,0)</f>
        <v>12800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6" t="s">
        <v>78</v>
      </c>
      <c r="BK122" s="147">
        <f>ROUND(I122*H122,2)</f>
        <v>12800</v>
      </c>
      <c r="BL122" s="16" t="s">
        <v>139</v>
      </c>
      <c r="BM122" s="16" t="s">
        <v>236</v>
      </c>
    </row>
    <row r="123" spans="2:65" s="1" customFormat="1" ht="16.5" customHeight="1">
      <c r="B123" s="30"/>
      <c r="C123" s="136" t="s">
        <v>237</v>
      </c>
      <c r="D123" s="136" t="s">
        <v>118</v>
      </c>
      <c r="E123" s="137" t="s">
        <v>238</v>
      </c>
      <c r="F123" s="138" t="s">
        <v>239</v>
      </c>
      <c r="G123" s="139" t="s">
        <v>200</v>
      </c>
      <c r="H123" s="140">
        <v>216</v>
      </c>
      <c r="I123" s="141">
        <v>120</v>
      </c>
      <c r="J123" s="142">
        <f>ROUND(I123*H123,2)</f>
        <v>25920</v>
      </c>
      <c r="K123" s="138" t="s">
        <v>235</v>
      </c>
      <c r="L123" s="30"/>
      <c r="M123" s="143" t="s">
        <v>1</v>
      </c>
      <c r="N123" s="144" t="s">
        <v>41</v>
      </c>
      <c r="P123" s="145">
        <f>O123*H123</f>
        <v>0</v>
      </c>
      <c r="Q123" s="145">
        <v>2.1000000000000001E-4</v>
      </c>
      <c r="R123" s="145">
        <f>Q123*H123</f>
        <v>4.5360000000000004E-2</v>
      </c>
      <c r="S123" s="145">
        <v>0</v>
      </c>
      <c r="T123" s="146">
        <f>S123*H123</f>
        <v>0</v>
      </c>
      <c r="AR123" s="16" t="s">
        <v>139</v>
      </c>
      <c r="AT123" s="16" t="s">
        <v>118</v>
      </c>
      <c r="AU123" s="16" t="s">
        <v>80</v>
      </c>
      <c r="AY123" s="16" t="s">
        <v>115</v>
      </c>
      <c r="BE123" s="147">
        <f>IF(N123="základní",J123,0)</f>
        <v>25920</v>
      </c>
      <c r="BF123" s="147">
        <f>IF(N123="snížená",J123,0)</f>
        <v>0</v>
      </c>
      <c r="BG123" s="147">
        <f>IF(N123="zákl. přenesená",J123,0)</f>
        <v>0</v>
      </c>
      <c r="BH123" s="147">
        <f>IF(N123="sníž. přenesená",J123,0)</f>
        <v>0</v>
      </c>
      <c r="BI123" s="147">
        <f>IF(N123="nulová",J123,0)</f>
        <v>0</v>
      </c>
      <c r="BJ123" s="16" t="s">
        <v>78</v>
      </c>
      <c r="BK123" s="147">
        <f>ROUND(I123*H123,2)</f>
        <v>25920</v>
      </c>
      <c r="BL123" s="16" t="s">
        <v>139</v>
      </c>
      <c r="BM123" s="16" t="s">
        <v>240</v>
      </c>
    </row>
    <row r="124" spans="2:65" s="1" customFormat="1" ht="16.5" customHeight="1">
      <c r="B124" s="30"/>
      <c r="C124" s="136" t="s">
        <v>241</v>
      </c>
      <c r="D124" s="136" t="s">
        <v>118</v>
      </c>
      <c r="E124" s="137" t="s">
        <v>242</v>
      </c>
      <c r="F124" s="138" t="s">
        <v>243</v>
      </c>
      <c r="G124" s="139" t="s">
        <v>200</v>
      </c>
      <c r="H124" s="140">
        <v>268.8</v>
      </c>
      <c r="I124" s="141">
        <v>180</v>
      </c>
      <c r="J124" s="142">
        <f>ROUND(I124*H124,2)</f>
        <v>48384</v>
      </c>
      <c r="K124" s="138" t="s">
        <v>122</v>
      </c>
      <c r="L124" s="30"/>
      <c r="M124" s="143" t="s">
        <v>1</v>
      </c>
      <c r="N124" s="144" t="s">
        <v>41</v>
      </c>
      <c r="P124" s="145">
        <f>O124*H124</f>
        <v>0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AR124" s="16" t="s">
        <v>139</v>
      </c>
      <c r="AT124" s="16" t="s">
        <v>118</v>
      </c>
      <c r="AU124" s="16" t="s">
        <v>80</v>
      </c>
      <c r="AY124" s="16" t="s">
        <v>115</v>
      </c>
      <c r="BE124" s="147">
        <f>IF(N124="základní",J124,0)</f>
        <v>48384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6" t="s">
        <v>78</v>
      </c>
      <c r="BK124" s="147">
        <f>ROUND(I124*H124,2)</f>
        <v>48384</v>
      </c>
      <c r="BL124" s="16" t="s">
        <v>139</v>
      </c>
      <c r="BM124" s="16" t="s">
        <v>244</v>
      </c>
    </row>
    <row r="125" spans="2:65" s="1" customFormat="1" ht="19.5">
      <c r="B125" s="30"/>
      <c r="D125" s="148" t="s">
        <v>125</v>
      </c>
      <c r="F125" s="149" t="s">
        <v>245</v>
      </c>
      <c r="I125" s="83"/>
      <c r="L125" s="30"/>
      <c r="M125" s="150"/>
      <c r="T125" s="49"/>
      <c r="AT125" s="16" t="s">
        <v>125</v>
      </c>
      <c r="AU125" s="16" t="s">
        <v>80</v>
      </c>
    </row>
    <row r="126" spans="2:65" s="11" customFormat="1">
      <c r="B126" s="154"/>
      <c r="D126" s="148" t="s">
        <v>202</v>
      </c>
      <c r="E126" s="155" t="s">
        <v>1</v>
      </c>
      <c r="F126" s="156" t="s">
        <v>246</v>
      </c>
      <c r="H126" s="157">
        <v>168</v>
      </c>
      <c r="I126" s="158"/>
      <c r="L126" s="154"/>
      <c r="M126" s="159"/>
      <c r="T126" s="160"/>
      <c r="AT126" s="155" t="s">
        <v>202</v>
      </c>
      <c r="AU126" s="155" t="s">
        <v>80</v>
      </c>
      <c r="AV126" s="11" t="s">
        <v>80</v>
      </c>
      <c r="AW126" s="11" t="s">
        <v>31</v>
      </c>
      <c r="AX126" s="11" t="s">
        <v>70</v>
      </c>
      <c r="AY126" s="155" t="s">
        <v>115</v>
      </c>
    </row>
    <row r="127" spans="2:65" s="11" customFormat="1">
      <c r="B127" s="154"/>
      <c r="D127" s="148" t="s">
        <v>202</v>
      </c>
      <c r="E127" s="155" t="s">
        <v>1</v>
      </c>
      <c r="F127" s="156" t="s">
        <v>247</v>
      </c>
      <c r="H127" s="157">
        <v>100.8</v>
      </c>
      <c r="I127" s="158"/>
      <c r="L127" s="154"/>
      <c r="M127" s="159"/>
      <c r="T127" s="160"/>
      <c r="AT127" s="155" t="s">
        <v>202</v>
      </c>
      <c r="AU127" s="155" t="s">
        <v>80</v>
      </c>
      <c r="AV127" s="11" t="s">
        <v>80</v>
      </c>
      <c r="AW127" s="11" t="s">
        <v>31</v>
      </c>
      <c r="AX127" s="11" t="s">
        <v>70</v>
      </c>
      <c r="AY127" s="155" t="s">
        <v>115</v>
      </c>
    </row>
    <row r="128" spans="2:65" s="12" customFormat="1">
      <c r="B128" s="161"/>
      <c r="D128" s="148" t="s">
        <v>202</v>
      </c>
      <c r="E128" s="162" t="s">
        <v>1</v>
      </c>
      <c r="F128" s="163" t="s">
        <v>204</v>
      </c>
      <c r="H128" s="164">
        <v>268.8</v>
      </c>
      <c r="I128" s="165"/>
      <c r="L128" s="161"/>
      <c r="M128" s="166"/>
      <c r="T128" s="167"/>
      <c r="AT128" s="162" t="s">
        <v>202</v>
      </c>
      <c r="AU128" s="162" t="s">
        <v>80</v>
      </c>
      <c r="AV128" s="12" t="s">
        <v>139</v>
      </c>
      <c r="AW128" s="12" t="s">
        <v>31</v>
      </c>
      <c r="AX128" s="12" t="s">
        <v>78</v>
      </c>
      <c r="AY128" s="162" t="s">
        <v>115</v>
      </c>
    </row>
    <row r="129" spans="2:65" s="1" customFormat="1" ht="16.5" customHeight="1">
      <c r="B129" s="30"/>
      <c r="C129" s="136" t="s">
        <v>248</v>
      </c>
      <c r="D129" s="136" t="s">
        <v>118</v>
      </c>
      <c r="E129" s="137" t="s">
        <v>249</v>
      </c>
      <c r="F129" s="138" t="s">
        <v>250</v>
      </c>
      <c r="G129" s="139" t="s">
        <v>251</v>
      </c>
      <c r="H129" s="140">
        <v>26.88</v>
      </c>
      <c r="I129" s="141">
        <v>220</v>
      </c>
      <c r="J129" s="142">
        <f>ROUND(I129*H129,2)</f>
        <v>5913.6</v>
      </c>
      <c r="K129" s="138" t="s">
        <v>122</v>
      </c>
      <c r="L129" s="30"/>
      <c r="M129" s="143" t="s">
        <v>1</v>
      </c>
      <c r="N129" s="144" t="s">
        <v>41</v>
      </c>
      <c r="P129" s="145">
        <f>O129*H129</f>
        <v>0</v>
      </c>
      <c r="Q129" s="145">
        <v>0</v>
      </c>
      <c r="R129" s="145">
        <f>Q129*H129</f>
        <v>0</v>
      </c>
      <c r="S129" s="145">
        <v>1.4</v>
      </c>
      <c r="T129" s="146">
        <f>S129*H129</f>
        <v>37.631999999999998</v>
      </c>
      <c r="AR129" s="16" t="s">
        <v>139</v>
      </c>
      <c r="AT129" s="16" t="s">
        <v>118</v>
      </c>
      <c r="AU129" s="16" t="s">
        <v>80</v>
      </c>
      <c r="AY129" s="16" t="s">
        <v>115</v>
      </c>
      <c r="BE129" s="147">
        <f>IF(N129="základní",J129,0)</f>
        <v>5913.6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6" t="s">
        <v>78</v>
      </c>
      <c r="BK129" s="147">
        <f>ROUND(I129*H129,2)</f>
        <v>5913.6</v>
      </c>
      <c r="BL129" s="16" t="s">
        <v>139</v>
      </c>
      <c r="BM129" s="16" t="s">
        <v>252</v>
      </c>
    </row>
    <row r="130" spans="2:65" s="13" customFormat="1">
      <c r="B130" s="168"/>
      <c r="D130" s="148" t="s">
        <v>202</v>
      </c>
      <c r="E130" s="169" t="s">
        <v>1</v>
      </c>
      <c r="F130" s="170" t="s">
        <v>253</v>
      </c>
      <c r="H130" s="169" t="s">
        <v>1</v>
      </c>
      <c r="I130" s="171"/>
      <c r="L130" s="168"/>
      <c r="M130" s="172"/>
      <c r="T130" s="173"/>
      <c r="AT130" s="169" t="s">
        <v>202</v>
      </c>
      <c r="AU130" s="169" t="s">
        <v>80</v>
      </c>
      <c r="AV130" s="13" t="s">
        <v>78</v>
      </c>
      <c r="AW130" s="13" t="s">
        <v>31</v>
      </c>
      <c r="AX130" s="13" t="s">
        <v>70</v>
      </c>
      <c r="AY130" s="169" t="s">
        <v>115</v>
      </c>
    </row>
    <row r="131" spans="2:65" s="11" customFormat="1">
      <c r="B131" s="154"/>
      <c r="D131" s="148" t="s">
        <v>202</v>
      </c>
      <c r="E131" s="155" t="s">
        <v>1</v>
      </c>
      <c r="F131" s="156" t="s">
        <v>254</v>
      </c>
      <c r="H131" s="157">
        <v>16.8</v>
      </c>
      <c r="I131" s="158"/>
      <c r="L131" s="154"/>
      <c r="M131" s="159"/>
      <c r="T131" s="160"/>
      <c r="AT131" s="155" t="s">
        <v>202</v>
      </c>
      <c r="AU131" s="155" t="s">
        <v>80</v>
      </c>
      <c r="AV131" s="11" t="s">
        <v>80</v>
      </c>
      <c r="AW131" s="11" t="s">
        <v>31</v>
      </c>
      <c r="AX131" s="11" t="s">
        <v>70</v>
      </c>
      <c r="AY131" s="155" t="s">
        <v>115</v>
      </c>
    </row>
    <row r="132" spans="2:65" s="11" customFormat="1">
      <c r="B132" s="154"/>
      <c r="D132" s="148" t="s">
        <v>202</v>
      </c>
      <c r="E132" s="155" t="s">
        <v>1</v>
      </c>
      <c r="F132" s="156" t="s">
        <v>255</v>
      </c>
      <c r="H132" s="157">
        <v>10.08</v>
      </c>
      <c r="I132" s="158"/>
      <c r="L132" s="154"/>
      <c r="M132" s="159"/>
      <c r="T132" s="160"/>
      <c r="AT132" s="155" t="s">
        <v>202</v>
      </c>
      <c r="AU132" s="155" t="s">
        <v>80</v>
      </c>
      <c r="AV132" s="11" t="s">
        <v>80</v>
      </c>
      <c r="AW132" s="11" t="s">
        <v>31</v>
      </c>
      <c r="AX132" s="11" t="s">
        <v>70</v>
      </c>
      <c r="AY132" s="155" t="s">
        <v>115</v>
      </c>
    </row>
    <row r="133" spans="2:65" s="12" customFormat="1">
      <c r="B133" s="161"/>
      <c r="D133" s="148" t="s">
        <v>202</v>
      </c>
      <c r="E133" s="162" t="s">
        <v>1</v>
      </c>
      <c r="F133" s="163" t="s">
        <v>204</v>
      </c>
      <c r="H133" s="164">
        <v>26.88</v>
      </c>
      <c r="I133" s="165"/>
      <c r="L133" s="161"/>
      <c r="M133" s="166"/>
      <c r="T133" s="167"/>
      <c r="AT133" s="162" t="s">
        <v>202</v>
      </c>
      <c r="AU133" s="162" t="s">
        <v>80</v>
      </c>
      <c r="AV133" s="12" t="s">
        <v>139</v>
      </c>
      <c r="AW133" s="12" t="s">
        <v>31</v>
      </c>
      <c r="AX133" s="12" t="s">
        <v>78</v>
      </c>
      <c r="AY133" s="162" t="s">
        <v>115</v>
      </c>
    </row>
    <row r="134" spans="2:65" s="1" customFormat="1" ht="16.5" customHeight="1">
      <c r="B134" s="30"/>
      <c r="C134" s="136" t="s">
        <v>256</v>
      </c>
      <c r="D134" s="136" t="s">
        <v>118</v>
      </c>
      <c r="E134" s="137" t="s">
        <v>257</v>
      </c>
      <c r="F134" s="138" t="s">
        <v>258</v>
      </c>
      <c r="G134" s="139" t="s">
        <v>195</v>
      </c>
      <c r="H134" s="140">
        <v>34</v>
      </c>
      <c r="I134" s="141">
        <v>300</v>
      </c>
      <c r="J134" s="142">
        <f>ROUND(I134*H134,2)</f>
        <v>10200</v>
      </c>
      <c r="K134" s="138" t="s">
        <v>122</v>
      </c>
      <c r="L134" s="30"/>
      <c r="M134" s="143" t="s">
        <v>1</v>
      </c>
      <c r="N134" s="144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3.9E-2</v>
      </c>
      <c r="T134" s="146">
        <f>S134*H134</f>
        <v>1.3260000000000001</v>
      </c>
      <c r="AR134" s="16" t="s">
        <v>139</v>
      </c>
      <c r="AT134" s="16" t="s">
        <v>118</v>
      </c>
      <c r="AU134" s="16" t="s">
        <v>80</v>
      </c>
      <c r="AY134" s="16" t="s">
        <v>115</v>
      </c>
      <c r="BE134" s="147">
        <f>IF(N134="základní",J134,0)</f>
        <v>10200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6" t="s">
        <v>78</v>
      </c>
      <c r="BK134" s="147">
        <f>ROUND(I134*H134,2)</f>
        <v>10200</v>
      </c>
      <c r="BL134" s="16" t="s">
        <v>139</v>
      </c>
      <c r="BM134" s="16" t="s">
        <v>259</v>
      </c>
    </row>
    <row r="135" spans="2:65" s="1" customFormat="1" ht="16.5" customHeight="1">
      <c r="B135" s="30"/>
      <c r="C135" s="136" t="s">
        <v>8</v>
      </c>
      <c r="D135" s="136" t="s">
        <v>118</v>
      </c>
      <c r="E135" s="137" t="s">
        <v>260</v>
      </c>
      <c r="F135" s="138" t="s">
        <v>261</v>
      </c>
      <c r="G135" s="139" t="s">
        <v>262</v>
      </c>
      <c r="H135" s="140">
        <v>35</v>
      </c>
      <c r="I135" s="141">
        <v>300</v>
      </c>
      <c r="J135" s="142">
        <f>ROUND(I135*H135,2)</f>
        <v>10500</v>
      </c>
      <c r="K135" s="138" t="s">
        <v>122</v>
      </c>
      <c r="L135" s="30"/>
      <c r="M135" s="143" t="s">
        <v>1</v>
      </c>
      <c r="N135" s="144" t="s">
        <v>41</v>
      </c>
      <c r="P135" s="145">
        <f>O135*H135</f>
        <v>0</v>
      </c>
      <c r="Q135" s="145">
        <v>2.0400000000000001E-2</v>
      </c>
      <c r="R135" s="145">
        <f>Q135*H135</f>
        <v>0.71400000000000008</v>
      </c>
      <c r="S135" s="145">
        <v>0</v>
      </c>
      <c r="T135" s="146">
        <f>S135*H135</f>
        <v>0</v>
      </c>
      <c r="AR135" s="16" t="s">
        <v>139</v>
      </c>
      <c r="AT135" s="16" t="s">
        <v>118</v>
      </c>
      <c r="AU135" s="16" t="s">
        <v>80</v>
      </c>
      <c r="AY135" s="16" t="s">
        <v>115</v>
      </c>
      <c r="BE135" s="147">
        <f>IF(N135="základní",J135,0)</f>
        <v>10500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6" t="s">
        <v>78</v>
      </c>
      <c r="BK135" s="147">
        <f>ROUND(I135*H135,2)</f>
        <v>10500</v>
      </c>
      <c r="BL135" s="16" t="s">
        <v>139</v>
      </c>
      <c r="BM135" s="16" t="s">
        <v>263</v>
      </c>
    </row>
    <row r="136" spans="2:65" s="11" customFormat="1">
      <c r="B136" s="154"/>
      <c r="D136" s="148" t="s">
        <v>202</v>
      </c>
      <c r="E136" s="155" t="s">
        <v>1</v>
      </c>
      <c r="F136" s="156" t="s">
        <v>264</v>
      </c>
      <c r="H136" s="157">
        <v>35</v>
      </c>
      <c r="I136" s="158"/>
      <c r="L136" s="154"/>
      <c r="M136" s="159"/>
      <c r="T136" s="160"/>
      <c r="AT136" s="155" t="s">
        <v>202</v>
      </c>
      <c r="AU136" s="155" t="s">
        <v>80</v>
      </c>
      <c r="AV136" s="11" t="s">
        <v>80</v>
      </c>
      <c r="AW136" s="11" t="s">
        <v>31</v>
      </c>
      <c r="AX136" s="11" t="s">
        <v>70</v>
      </c>
      <c r="AY136" s="155" t="s">
        <v>115</v>
      </c>
    </row>
    <row r="137" spans="2:65" s="12" customFormat="1">
      <c r="B137" s="161"/>
      <c r="D137" s="148" t="s">
        <v>202</v>
      </c>
      <c r="E137" s="162" t="s">
        <v>1</v>
      </c>
      <c r="F137" s="163" t="s">
        <v>204</v>
      </c>
      <c r="H137" s="164">
        <v>35</v>
      </c>
      <c r="I137" s="165"/>
      <c r="L137" s="161"/>
      <c r="M137" s="166"/>
      <c r="T137" s="167"/>
      <c r="AT137" s="162" t="s">
        <v>202</v>
      </c>
      <c r="AU137" s="162" t="s">
        <v>80</v>
      </c>
      <c r="AV137" s="12" t="s">
        <v>139</v>
      </c>
      <c r="AW137" s="12" t="s">
        <v>31</v>
      </c>
      <c r="AX137" s="12" t="s">
        <v>78</v>
      </c>
      <c r="AY137" s="162" t="s">
        <v>115</v>
      </c>
    </row>
    <row r="138" spans="2:65" s="1" customFormat="1" ht="16.5" customHeight="1">
      <c r="B138" s="30"/>
      <c r="C138" s="136" t="s">
        <v>265</v>
      </c>
      <c r="D138" s="136" t="s">
        <v>118</v>
      </c>
      <c r="E138" s="137" t="s">
        <v>266</v>
      </c>
      <c r="F138" s="138" t="s">
        <v>267</v>
      </c>
      <c r="G138" s="139" t="s">
        <v>200</v>
      </c>
      <c r="H138" s="140">
        <v>133.4</v>
      </c>
      <c r="I138" s="141">
        <v>100</v>
      </c>
      <c r="J138" s="142">
        <f>ROUND(I138*H138,2)</f>
        <v>13340</v>
      </c>
      <c r="K138" s="138" t="s">
        <v>122</v>
      </c>
      <c r="L138" s="30"/>
      <c r="M138" s="143" t="s">
        <v>1</v>
      </c>
      <c r="N138" s="144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0.05</v>
      </c>
      <c r="T138" s="146">
        <f>S138*H138</f>
        <v>6.6700000000000008</v>
      </c>
      <c r="AR138" s="16" t="s">
        <v>139</v>
      </c>
      <c r="AT138" s="16" t="s">
        <v>118</v>
      </c>
      <c r="AU138" s="16" t="s">
        <v>80</v>
      </c>
      <c r="AY138" s="16" t="s">
        <v>115</v>
      </c>
      <c r="BE138" s="147">
        <f>IF(N138="základní",J138,0)</f>
        <v>13340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6" t="s">
        <v>78</v>
      </c>
      <c r="BK138" s="147">
        <f>ROUND(I138*H138,2)</f>
        <v>13340</v>
      </c>
      <c r="BL138" s="16" t="s">
        <v>139</v>
      </c>
      <c r="BM138" s="16" t="s">
        <v>268</v>
      </c>
    </row>
    <row r="139" spans="2:65" s="11" customFormat="1">
      <c r="B139" s="154"/>
      <c r="D139" s="148" t="s">
        <v>202</v>
      </c>
      <c r="E139" s="155" t="s">
        <v>1</v>
      </c>
      <c r="F139" s="156" t="s">
        <v>209</v>
      </c>
      <c r="H139" s="157">
        <v>133.4</v>
      </c>
      <c r="I139" s="158"/>
      <c r="L139" s="154"/>
      <c r="M139" s="159"/>
      <c r="T139" s="160"/>
      <c r="AT139" s="155" t="s">
        <v>202</v>
      </c>
      <c r="AU139" s="155" t="s">
        <v>80</v>
      </c>
      <c r="AV139" s="11" t="s">
        <v>80</v>
      </c>
      <c r="AW139" s="11" t="s">
        <v>31</v>
      </c>
      <c r="AX139" s="11" t="s">
        <v>70</v>
      </c>
      <c r="AY139" s="155" t="s">
        <v>115</v>
      </c>
    </row>
    <row r="140" spans="2:65" s="12" customFormat="1">
      <c r="B140" s="161"/>
      <c r="D140" s="148" t="s">
        <v>202</v>
      </c>
      <c r="E140" s="162" t="s">
        <v>1</v>
      </c>
      <c r="F140" s="163" t="s">
        <v>204</v>
      </c>
      <c r="H140" s="164">
        <v>133.4</v>
      </c>
      <c r="I140" s="165"/>
      <c r="L140" s="161"/>
      <c r="M140" s="166"/>
      <c r="T140" s="167"/>
      <c r="AT140" s="162" t="s">
        <v>202</v>
      </c>
      <c r="AU140" s="162" t="s">
        <v>80</v>
      </c>
      <c r="AV140" s="12" t="s">
        <v>139</v>
      </c>
      <c r="AW140" s="12" t="s">
        <v>31</v>
      </c>
      <c r="AX140" s="12" t="s">
        <v>78</v>
      </c>
      <c r="AY140" s="162" t="s">
        <v>115</v>
      </c>
    </row>
    <row r="141" spans="2:65" s="10" customFormat="1" ht="22.9" customHeight="1">
      <c r="B141" s="124"/>
      <c r="D141" s="125" t="s">
        <v>69</v>
      </c>
      <c r="E141" s="134" t="s">
        <v>269</v>
      </c>
      <c r="F141" s="134" t="s">
        <v>270</v>
      </c>
      <c r="I141" s="127"/>
      <c r="J141" s="135">
        <f>BK141</f>
        <v>96226.260000000009</v>
      </c>
      <c r="L141" s="124"/>
      <c r="M141" s="129"/>
      <c r="P141" s="130">
        <f>SUM(P142:P148)</f>
        <v>0</v>
      </c>
      <c r="R141" s="130">
        <f>SUM(R142:R148)</f>
        <v>0</v>
      </c>
      <c r="T141" s="131">
        <f>SUM(T142:T148)</f>
        <v>0</v>
      </c>
      <c r="AR141" s="125" t="s">
        <v>78</v>
      </c>
      <c r="AT141" s="132" t="s">
        <v>69</v>
      </c>
      <c r="AU141" s="132" t="s">
        <v>78</v>
      </c>
      <c r="AY141" s="125" t="s">
        <v>115</v>
      </c>
      <c r="BK141" s="133">
        <f>SUM(BK142:BK148)</f>
        <v>96226.260000000009</v>
      </c>
    </row>
    <row r="142" spans="2:65" s="1" customFormat="1" ht="16.5" customHeight="1">
      <c r="B142" s="30"/>
      <c r="C142" s="136" t="s">
        <v>271</v>
      </c>
      <c r="D142" s="136" t="s">
        <v>118</v>
      </c>
      <c r="E142" s="137" t="s">
        <v>272</v>
      </c>
      <c r="F142" s="138" t="s">
        <v>273</v>
      </c>
      <c r="G142" s="139" t="s">
        <v>274</v>
      </c>
      <c r="H142" s="140">
        <v>77.915999999999997</v>
      </c>
      <c r="I142" s="141">
        <v>227</v>
      </c>
      <c r="J142" s="142">
        <f>ROUND(I142*H142,2)</f>
        <v>17686.93</v>
      </c>
      <c r="K142" s="138" t="s">
        <v>122</v>
      </c>
      <c r="L142" s="30"/>
      <c r="M142" s="143" t="s">
        <v>1</v>
      </c>
      <c r="N142" s="144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6" t="s">
        <v>139</v>
      </c>
      <c r="AT142" s="16" t="s">
        <v>118</v>
      </c>
      <c r="AU142" s="16" t="s">
        <v>80</v>
      </c>
      <c r="AY142" s="16" t="s">
        <v>115</v>
      </c>
      <c r="BE142" s="147">
        <f>IF(N142="základní",J142,0)</f>
        <v>17686.93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6" t="s">
        <v>78</v>
      </c>
      <c r="BK142" s="147">
        <f>ROUND(I142*H142,2)</f>
        <v>17686.93</v>
      </c>
      <c r="BL142" s="16" t="s">
        <v>139</v>
      </c>
      <c r="BM142" s="16" t="s">
        <v>275</v>
      </c>
    </row>
    <row r="143" spans="2:65" s="1" customFormat="1" ht="16.5" customHeight="1">
      <c r="B143" s="30"/>
      <c r="C143" s="136" t="s">
        <v>276</v>
      </c>
      <c r="D143" s="136" t="s">
        <v>118</v>
      </c>
      <c r="E143" s="137" t="s">
        <v>277</v>
      </c>
      <c r="F143" s="138" t="s">
        <v>278</v>
      </c>
      <c r="G143" s="139" t="s">
        <v>274</v>
      </c>
      <c r="H143" s="140">
        <v>77.915999999999997</v>
      </c>
      <c r="I143" s="141">
        <v>400</v>
      </c>
      <c r="J143" s="142">
        <f>ROUND(I143*H143,2)</f>
        <v>31166.400000000001</v>
      </c>
      <c r="K143" s="138" t="s">
        <v>235</v>
      </c>
      <c r="L143" s="30"/>
      <c r="M143" s="143" t="s">
        <v>1</v>
      </c>
      <c r="N143" s="144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6" t="s">
        <v>139</v>
      </c>
      <c r="AT143" s="16" t="s">
        <v>118</v>
      </c>
      <c r="AU143" s="16" t="s">
        <v>80</v>
      </c>
      <c r="AY143" s="16" t="s">
        <v>115</v>
      </c>
      <c r="BE143" s="147">
        <f>IF(N143="základní",J143,0)</f>
        <v>31166.400000000001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78</v>
      </c>
      <c r="BK143" s="147">
        <f>ROUND(I143*H143,2)</f>
        <v>31166.400000000001</v>
      </c>
      <c r="BL143" s="16" t="s">
        <v>139</v>
      </c>
      <c r="BM143" s="16" t="s">
        <v>279</v>
      </c>
    </row>
    <row r="144" spans="2:65" s="1" customFormat="1" ht="19.5">
      <c r="B144" s="30"/>
      <c r="D144" s="148" t="s">
        <v>125</v>
      </c>
      <c r="F144" s="149" t="s">
        <v>280</v>
      </c>
      <c r="I144" s="83"/>
      <c r="L144" s="30"/>
      <c r="M144" s="150"/>
      <c r="T144" s="49"/>
      <c r="AT144" s="16" t="s">
        <v>125</v>
      </c>
      <c r="AU144" s="16" t="s">
        <v>80</v>
      </c>
    </row>
    <row r="145" spans="2:65" s="1" customFormat="1" ht="16.5" customHeight="1">
      <c r="B145" s="30"/>
      <c r="C145" s="136" t="s">
        <v>281</v>
      </c>
      <c r="D145" s="136" t="s">
        <v>118</v>
      </c>
      <c r="E145" s="137" t="s">
        <v>282</v>
      </c>
      <c r="F145" s="138" t="s">
        <v>283</v>
      </c>
      <c r="G145" s="139" t="s">
        <v>274</v>
      </c>
      <c r="H145" s="140">
        <v>77.915999999999997</v>
      </c>
      <c r="I145" s="141">
        <v>310</v>
      </c>
      <c r="J145" s="142">
        <f>ROUND(I145*H145,2)</f>
        <v>24153.96</v>
      </c>
      <c r="K145" s="138" t="s">
        <v>122</v>
      </c>
      <c r="L145" s="30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6" t="s">
        <v>139</v>
      </c>
      <c r="AT145" s="16" t="s">
        <v>118</v>
      </c>
      <c r="AU145" s="16" t="s">
        <v>80</v>
      </c>
      <c r="AY145" s="16" t="s">
        <v>115</v>
      </c>
      <c r="BE145" s="147">
        <f>IF(N145="základní",J145,0)</f>
        <v>24153.96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78</v>
      </c>
      <c r="BK145" s="147">
        <f>ROUND(I145*H145,2)</f>
        <v>24153.96</v>
      </c>
      <c r="BL145" s="16" t="s">
        <v>139</v>
      </c>
      <c r="BM145" s="16" t="s">
        <v>284</v>
      </c>
    </row>
    <row r="146" spans="2:65" s="1" customFormat="1" ht="16.5" customHeight="1">
      <c r="B146" s="30"/>
      <c r="C146" s="136" t="s">
        <v>285</v>
      </c>
      <c r="D146" s="136" t="s">
        <v>118</v>
      </c>
      <c r="E146" s="137" t="s">
        <v>286</v>
      </c>
      <c r="F146" s="138" t="s">
        <v>287</v>
      </c>
      <c r="G146" s="139" t="s">
        <v>274</v>
      </c>
      <c r="H146" s="140">
        <v>701.24400000000003</v>
      </c>
      <c r="I146" s="141">
        <v>18</v>
      </c>
      <c r="J146" s="142">
        <f>ROUND(I146*H146,2)</f>
        <v>12622.39</v>
      </c>
      <c r="K146" s="138" t="s">
        <v>122</v>
      </c>
      <c r="L146" s="30"/>
      <c r="M146" s="143" t="s">
        <v>1</v>
      </c>
      <c r="N146" s="144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6" t="s">
        <v>139</v>
      </c>
      <c r="AT146" s="16" t="s">
        <v>118</v>
      </c>
      <c r="AU146" s="16" t="s">
        <v>80</v>
      </c>
      <c r="AY146" s="16" t="s">
        <v>115</v>
      </c>
      <c r="BE146" s="147">
        <f>IF(N146="základní",J146,0)</f>
        <v>12622.39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6" t="s">
        <v>78</v>
      </c>
      <c r="BK146" s="147">
        <f>ROUND(I146*H146,2)</f>
        <v>12622.39</v>
      </c>
      <c r="BL146" s="16" t="s">
        <v>139</v>
      </c>
      <c r="BM146" s="16" t="s">
        <v>288</v>
      </c>
    </row>
    <row r="147" spans="2:65" s="11" customFormat="1">
      <c r="B147" s="154"/>
      <c r="D147" s="148" t="s">
        <v>202</v>
      </c>
      <c r="F147" s="156" t="s">
        <v>289</v>
      </c>
      <c r="H147" s="157">
        <v>701.24400000000003</v>
      </c>
      <c r="I147" s="158"/>
      <c r="L147" s="154"/>
      <c r="M147" s="159"/>
      <c r="T147" s="160"/>
      <c r="AT147" s="155" t="s">
        <v>202</v>
      </c>
      <c r="AU147" s="155" t="s">
        <v>80</v>
      </c>
      <c r="AV147" s="11" t="s">
        <v>80</v>
      </c>
      <c r="AW147" s="11" t="s">
        <v>4</v>
      </c>
      <c r="AX147" s="11" t="s">
        <v>78</v>
      </c>
      <c r="AY147" s="155" t="s">
        <v>115</v>
      </c>
    </row>
    <row r="148" spans="2:65" s="1" customFormat="1" ht="16.5" customHeight="1">
      <c r="B148" s="30"/>
      <c r="C148" s="136" t="s">
        <v>7</v>
      </c>
      <c r="D148" s="136" t="s">
        <v>118</v>
      </c>
      <c r="E148" s="137" t="s">
        <v>290</v>
      </c>
      <c r="F148" s="138" t="s">
        <v>291</v>
      </c>
      <c r="G148" s="139" t="s">
        <v>274</v>
      </c>
      <c r="H148" s="140">
        <v>77.915999999999997</v>
      </c>
      <c r="I148" s="141">
        <v>136</v>
      </c>
      <c r="J148" s="142">
        <f>ROUND(I148*H148,2)</f>
        <v>10596.58</v>
      </c>
      <c r="K148" s="138" t="s">
        <v>122</v>
      </c>
      <c r="L148" s="30"/>
      <c r="M148" s="143" t="s">
        <v>1</v>
      </c>
      <c r="N148" s="144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6" t="s">
        <v>139</v>
      </c>
      <c r="AT148" s="16" t="s">
        <v>118</v>
      </c>
      <c r="AU148" s="16" t="s">
        <v>80</v>
      </c>
      <c r="AY148" s="16" t="s">
        <v>115</v>
      </c>
      <c r="BE148" s="147">
        <f>IF(N148="základní",J148,0)</f>
        <v>10596.58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6" t="s">
        <v>78</v>
      </c>
      <c r="BK148" s="147">
        <f>ROUND(I148*H148,2)</f>
        <v>10596.58</v>
      </c>
      <c r="BL148" s="16" t="s">
        <v>139</v>
      </c>
      <c r="BM148" s="16" t="s">
        <v>292</v>
      </c>
    </row>
    <row r="149" spans="2:65" s="10" customFormat="1" ht="22.9" customHeight="1">
      <c r="B149" s="124"/>
      <c r="D149" s="125" t="s">
        <v>69</v>
      </c>
      <c r="E149" s="134" t="s">
        <v>293</v>
      </c>
      <c r="F149" s="134" t="s">
        <v>294</v>
      </c>
      <c r="I149" s="127"/>
      <c r="J149" s="135">
        <f>BK149</f>
        <v>15654.72</v>
      </c>
      <c r="L149" s="124"/>
      <c r="M149" s="129"/>
      <c r="P149" s="130">
        <f>P150</f>
        <v>0</v>
      </c>
      <c r="R149" s="130">
        <f>R150</f>
        <v>0</v>
      </c>
      <c r="T149" s="131">
        <f>T150</f>
        <v>0</v>
      </c>
      <c r="AR149" s="125" t="s">
        <v>78</v>
      </c>
      <c r="AT149" s="132" t="s">
        <v>69</v>
      </c>
      <c r="AU149" s="132" t="s">
        <v>78</v>
      </c>
      <c r="AY149" s="125" t="s">
        <v>115</v>
      </c>
      <c r="BK149" s="133">
        <f>BK150</f>
        <v>15654.72</v>
      </c>
    </row>
    <row r="150" spans="2:65" s="1" customFormat="1" ht="16.5" customHeight="1">
      <c r="B150" s="30"/>
      <c r="C150" s="136" t="s">
        <v>295</v>
      </c>
      <c r="D150" s="136" t="s">
        <v>118</v>
      </c>
      <c r="E150" s="137" t="s">
        <v>296</v>
      </c>
      <c r="F150" s="138" t="s">
        <v>297</v>
      </c>
      <c r="G150" s="139" t="s">
        <v>274</v>
      </c>
      <c r="H150" s="140">
        <v>32.613999999999997</v>
      </c>
      <c r="I150" s="141">
        <v>480</v>
      </c>
      <c r="J150" s="142">
        <f>ROUND(I150*H150,2)</f>
        <v>15654.72</v>
      </c>
      <c r="K150" s="138" t="s">
        <v>122</v>
      </c>
      <c r="L150" s="30"/>
      <c r="M150" s="143" t="s">
        <v>1</v>
      </c>
      <c r="N150" s="144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6" t="s">
        <v>139</v>
      </c>
      <c r="AT150" s="16" t="s">
        <v>118</v>
      </c>
      <c r="AU150" s="16" t="s">
        <v>80</v>
      </c>
      <c r="AY150" s="16" t="s">
        <v>115</v>
      </c>
      <c r="BE150" s="147">
        <f>IF(N150="základní",J150,0)</f>
        <v>15654.72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6" t="s">
        <v>78</v>
      </c>
      <c r="BK150" s="147">
        <f>ROUND(I150*H150,2)</f>
        <v>15654.72</v>
      </c>
      <c r="BL150" s="16" t="s">
        <v>139</v>
      </c>
      <c r="BM150" s="16" t="s">
        <v>298</v>
      </c>
    </row>
    <row r="151" spans="2:65" s="10" customFormat="1" ht="25.9" customHeight="1">
      <c r="B151" s="124"/>
      <c r="D151" s="125" t="s">
        <v>69</v>
      </c>
      <c r="E151" s="126" t="s">
        <v>299</v>
      </c>
      <c r="F151" s="126" t="s">
        <v>300</v>
      </c>
      <c r="I151" s="127"/>
      <c r="J151" s="128">
        <f>BK151</f>
        <v>786894.79999999993</v>
      </c>
      <c r="L151" s="124"/>
      <c r="M151" s="129"/>
      <c r="P151" s="130">
        <f>P152+P160+P225+P231</f>
        <v>0</v>
      </c>
      <c r="R151" s="130">
        <f>R152+R160+R225+R231</f>
        <v>16.595772799999995</v>
      </c>
      <c r="T151" s="131">
        <f>T152+T160+T225+T231</f>
        <v>10.5284</v>
      </c>
      <c r="AR151" s="125" t="s">
        <v>80</v>
      </c>
      <c r="AT151" s="132" t="s">
        <v>69</v>
      </c>
      <c r="AU151" s="132" t="s">
        <v>70</v>
      </c>
      <c r="AY151" s="125" t="s">
        <v>115</v>
      </c>
      <c r="BK151" s="133">
        <f>BK152+BK160+BK225+BK231</f>
        <v>786894.79999999993</v>
      </c>
    </row>
    <row r="152" spans="2:65" s="10" customFormat="1" ht="22.9" customHeight="1">
      <c r="B152" s="124"/>
      <c r="D152" s="125" t="s">
        <v>69</v>
      </c>
      <c r="E152" s="134" t="s">
        <v>301</v>
      </c>
      <c r="F152" s="134" t="s">
        <v>302</v>
      </c>
      <c r="I152" s="127"/>
      <c r="J152" s="135">
        <f>BK152</f>
        <v>31118.98</v>
      </c>
      <c r="L152" s="124"/>
      <c r="M152" s="129"/>
      <c r="P152" s="130">
        <f>SUM(P153:P159)</f>
        <v>0</v>
      </c>
      <c r="R152" s="130">
        <f>SUM(R153:R159)</f>
        <v>0.3528</v>
      </c>
      <c r="T152" s="131">
        <f>SUM(T153:T159)</f>
        <v>0</v>
      </c>
      <c r="AR152" s="125" t="s">
        <v>80</v>
      </c>
      <c r="AT152" s="132" t="s">
        <v>69</v>
      </c>
      <c r="AU152" s="132" t="s">
        <v>78</v>
      </c>
      <c r="AY152" s="125" t="s">
        <v>115</v>
      </c>
      <c r="BK152" s="133">
        <f>SUM(BK153:BK159)</f>
        <v>31118.98</v>
      </c>
    </row>
    <row r="153" spans="2:65" s="1" customFormat="1" ht="16.5" customHeight="1">
      <c r="B153" s="30"/>
      <c r="C153" s="136" t="s">
        <v>303</v>
      </c>
      <c r="D153" s="136" t="s">
        <v>118</v>
      </c>
      <c r="E153" s="137" t="s">
        <v>304</v>
      </c>
      <c r="F153" s="138" t="s">
        <v>305</v>
      </c>
      <c r="G153" s="139" t="s">
        <v>200</v>
      </c>
      <c r="H153" s="140">
        <v>268.8</v>
      </c>
      <c r="I153" s="141">
        <v>40</v>
      </c>
      <c r="J153" s="142">
        <f>ROUND(I153*H153,2)</f>
        <v>10752</v>
      </c>
      <c r="K153" s="138" t="s">
        <v>122</v>
      </c>
      <c r="L153" s="30"/>
      <c r="M153" s="143" t="s">
        <v>1</v>
      </c>
      <c r="N153" s="144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6" t="s">
        <v>265</v>
      </c>
      <c r="AT153" s="16" t="s">
        <v>118</v>
      </c>
      <c r="AU153" s="16" t="s">
        <v>80</v>
      </c>
      <c r="AY153" s="16" t="s">
        <v>115</v>
      </c>
      <c r="BE153" s="147">
        <f>IF(N153="základní",J153,0)</f>
        <v>10752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6" t="s">
        <v>78</v>
      </c>
      <c r="BK153" s="147">
        <f>ROUND(I153*H153,2)</f>
        <v>10752</v>
      </c>
      <c r="BL153" s="16" t="s">
        <v>265</v>
      </c>
      <c r="BM153" s="16" t="s">
        <v>306</v>
      </c>
    </row>
    <row r="154" spans="2:65" s="11" customFormat="1">
      <c r="B154" s="154"/>
      <c r="D154" s="148" t="s">
        <v>202</v>
      </c>
      <c r="E154" s="155" t="s">
        <v>1</v>
      </c>
      <c r="F154" s="156" t="s">
        <v>246</v>
      </c>
      <c r="H154" s="157">
        <v>168</v>
      </c>
      <c r="I154" s="158"/>
      <c r="L154" s="154"/>
      <c r="M154" s="159"/>
      <c r="T154" s="160"/>
      <c r="AT154" s="155" t="s">
        <v>202</v>
      </c>
      <c r="AU154" s="155" t="s">
        <v>80</v>
      </c>
      <c r="AV154" s="11" t="s">
        <v>80</v>
      </c>
      <c r="AW154" s="11" t="s">
        <v>31</v>
      </c>
      <c r="AX154" s="11" t="s">
        <v>70</v>
      </c>
      <c r="AY154" s="155" t="s">
        <v>115</v>
      </c>
    </row>
    <row r="155" spans="2:65" s="11" customFormat="1">
      <c r="B155" s="154"/>
      <c r="D155" s="148" t="s">
        <v>202</v>
      </c>
      <c r="E155" s="155" t="s">
        <v>1</v>
      </c>
      <c r="F155" s="156" t="s">
        <v>247</v>
      </c>
      <c r="H155" s="157">
        <v>100.8</v>
      </c>
      <c r="I155" s="158"/>
      <c r="L155" s="154"/>
      <c r="M155" s="159"/>
      <c r="T155" s="160"/>
      <c r="AT155" s="155" t="s">
        <v>202</v>
      </c>
      <c r="AU155" s="155" t="s">
        <v>80</v>
      </c>
      <c r="AV155" s="11" t="s">
        <v>80</v>
      </c>
      <c r="AW155" s="11" t="s">
        <v>31</v>
      </c>
      <c r="AX155" s="11" t="s">
        <v>70</v>
      </c>
      <c r="AY155" s="155" t="s">
        <v>115</v>
      </c>
    </row>
    <row r="156" spans="2:65" s="12" customFormat="1">
      <c r="B156" s="161"/>
      <c r="D156" s="148" t="s">
        <v>202</v>
      </c>
      <c r="E156" s="162" t="s">
        <v>1</v>
      </c>
      <c r="F156" s="163" t="s">
        <v>204</v>
      </c>
      <c r="H156" s="164">
        <v>268.8</v>
      </c>
      <c r="I156" s="165"/>
      <c r="L156" s="161"/>
      <c r="M156" s="166"/>
      <c r="T156" s="167"/>
      <c r="AT156" s="162" t="s">
        <v>202</v>
      </c>
      <c r="AU156" s="162" t="s">
        <v>80</v>
      </c>
      <c r="AV156" s="12" t="s">
        <v>139</v>
      </c>
      <c r="AW156" s="12" t="s">
        <v>31</v>
      </c>
      <c r="AX156" s="12" t="s">
        <v>78</v>
      </c>
      <c r="AY156" s="162" t="s">
        <v>115</v>
      </c>
    </row>
    <row r="157" spans="2:65" s="1" customFormat="1" ht="16.5" customHeight="1">
      <c r="B157" s="30"/>
      <c r="C157" s="174" t="s">
        <v>307</v>
      </c>
      <c r="D157" s="174" t="s">
        <v>308</v>
      </c>
      <c r="E157" s="175" t="s">
        <v>309</v>
      </c>
      <c r="F157" s="176" t="s">
        <v>310</v>
      </c>
      <c r="G157" s="177" t="s">
        <v>200</v>
      </c>
      <c r="H157" s="178">
        <v>282.24</v>
      </c>
      <c r="I157" s="179">
        <v>70</v>
      </c>
      <c r="J157" s="180">
        <f>ROUND(I157*H157,2)</f>
        <v>19756.8</v>
      </c>
      <c r="K157" s="176" t="s">
        <v>122</v>
      </c>
      <c r="L157" s="181"/>
      <c r="M157" s="182" t="s">
        <v>1</v>
      </c>
      <c r="N157" s="183" t="s">
        <v>41</v>
      </c>
      <c r="P157" s="145">
        <f>O157*H157</f>
        <v>0</v>
      </c>
      <c r="Q157" s="145">
        <v>1.25E-3</v>
      </c>
      <c r="R157" s="145">
        <f>Q157*H157</f>
        <v>0.3528</v>
      </c>
      <c r="S157" s="145">
        <v>0</v>
      </c>
      <c r="T157" s="146">
        <f>S157*H157</f>
        <v>0</v>
      </c>
      <c r="AR157" s="16" t="s">
        <v>311</v>
      </c>
      <c r="AT157" s="16" t="s">
        <v>308</v>
      </c>
      <c r="AU157" s="16" t="s">
        <v>80</v>
      </c>
      <c r="AY157" s="16" t="s">
        <v>115</v>
      </c>
      <c r="BE157" s="147">
        <f>IF(N157="základní",J157,0)</f>
        <v>19756.8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6" t="s">
        <v>78</v>
      </c>
      <c r="BK157" s="147">
        <f>ROUND(I157*H157,2)</f>
        <v>19756.8</v>
      </c>
      <c r="BL157" s="16" t="s">
        <v>265</v>
      </c>
      <c r="BM157" s="16" t="s">
        <v>312</v>
      </c>
    </row>
    <row r="158" spans="2:65" s="11" customFormat="1">
      <c r="B158" s="154"/>
      <c r="D158" s="148" t="s">
        <v>202</v>
      </c>
      <c r="F158" s="156" t="s">
        <v>313</v>
      </c>
      <c r="H158" s="157">
        <v>282.24</v>
      </c>
      <c r="I158" s="158"/>
      <c r="L158" s="154"/>
      <c r="M158" s="159"/>
      <c r="T158" s="160"/>
      <c r="AT158" s="155" t="s">
        <v>202</v>
      </c>
      <c r="AU158" s="155" t="s">
        <v>80</v>
      </c>
      <c r="AV158" s="11" t="s">
        <v>80</v>
      </c>
      <c r="AW158" s="11" t="s">
        <v>4</v>
      </c>
      <c r="AX158" s="11" t="s">
        <v>78</v>
      </c>
      <c r="AY158" s="155" t="s">
        <v>115</v>
      </c>
    </row>
    <row r="159" spans="2:65" s="1" customFormat="1" ht="16.5" customHeight="1">
      <c r="B159" s="30"/>
      <c r="C159" s="136" t="s">
        <v>314</v>
      </c>
      <c r="D159" s="136" t="s">
        <v>118</v>
      </c>
      <c r="E159" s="137" t="s">
        <v>315</v>
      </c>
      <c r="F159" s="138" t="s">
        <v>316</v>
      </c>
      <c r="G159" s="139" t="s">
        <v>317</v>
      </c>
      <c r="H159" s="184">
        <f>(J157+J153)/100</f>
        <v>305.08799999999997</v>
      </c>
      <c r="I159" s="141">
        <v>2</v>
      </c>
      <c r="J159" s="142">
        <f>ROUND(I159*H159,2)</f>
        <v>610.17999999999995</v>
      </c>
      <c r="K159" s="138" t="s">
        <v>122</v>
      </c>
      <c r="L159" s="30"/>
      <c r="M159" s="143" t="s">
        <v>1</v>
      </c>
      <c r="N159" s="144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6" t="s">
        <v>265</v>
      </c>
      <c r="AT159" s="16" t="s">
        <v>118</v>
      </c>
      <c r="AU159" s="16" t="s">
        <v>80</v>
      </c>
      <c r="AY159" s="16" t="s">
        <v>115</v>
      </c>
      <c r="BE159" s="147">
        <f>IF(N159="základní",J159,0)</f>
        <v>610.17999999999995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6" t="s">
        <v>78</v>
      </c>
      <c r="BK159" s="147">
        <f>ROUND(I159*H159,2)</f>
        <v>610.17999999999995</v>
      </c>
      <c r="BL159" s="16" t="s">
        <v>265</v>
      </c>
      <c r="BM159" s="16" t="s">
        <v>318</v>
      </c>
    </row>
    <row r="160" spans="2:65" s="10" customFormat="1" ht="22.9" customHeight="1">
      <c r="B160" s="124"/>
      <c r="D160" s="125" t="s">
        <v>69</v>
      </c>
      <c r="E160" s="134" t="s">
        <v>319</v>
      </c>
      <c r="F160" s="134" t="s">
        <v>320</v>
      </c>
      <c r="I160" s="127"/>
      <c r="J160" s="135">
        <f>BK160</f>
        <v>632781.41999999993</v>
      </c>
      <c r="L160" s="124"/>
      <c r="M160" s="129"/>
      <c r="P160" s="130">
        <f>SUM(P161:P224)</f>
        <v>0</v>
      </c>
      <c r="R160" s="130">
        <f>SUM(R161:R224)</f>
        <v>16.112240799999999</v>
      </c>
      <c r="T160" s="131">
        <f>SUM(T161:T224)</f>
        <v>10.5284</v>
      </c>
      <c r="AR160" s="125" t="s">
        <v>80</v>
      </c>
      <c r="AT160" s="132" t="s">
        <v>69</v>
      </c>
      <c r="AU160" s="132" t="s">
        <v>78</v>
      </c>
      <c r="AY160" s="125" t="s">
        <v>115</v>
      </c>
      <c r="BK160" s="133">
        <f>SUM(BK161:BK224)</f>
        <v>632781.41999999993</v>
      </c>
    </row>
    <row r="161" spans="2:65" s="1" customFormat="1" ht="16.5" customHeight="1">
      <c r="B161" s="30"/>
      <c r="C161" s="136" t="s">
        <v>321</v>
      </c>
      <c r="D161" s="136" t="s">
        <v>118</v>
      </c>
      <c r="E161" s="137" t="s">
        <v>322</v>
      </c>
      <c r="F161" s="138" t="s">
        <v>323</v>
      </c>
      <c r="G161" s="139" t="s">
        <v>251</v>
      </c>
      <c r="H161" s="140">
        <v>17.744</v>
      </c>
      <c r="I161" s="141">
        <v>1700</v>
      </c>
      <c r="J161" s="142">
        <f>ROUND(I161*H161,2)</f>
        <v>30164.799999999999</v>
      </c>
      <c r="K161" s="138" t="s">
        <v>122</v>
      </c>
      <c r="L161" s="30"/>
      <c r="M161" s="143" t="s">
        <v>1</v>
      </c>
      <c r="N161" s="144" t="s">
        <v>41</v>
      </c>
      <c r="P161" s="145">
        <f>O161*H161</f>
        <v>0</v>
      </c>
      <c r="Q161" s="145">
        <v>1.08E-3</v>
      </c>
      <c r="R161" s="145">
        <f>Q161*H161</f>
        <v>1.916352E-2</v>
      </c>
      <c r="S161" s="145">
        <v>0</v>
      </c>
      <c r="T161" s="146">
        <f>S161*H161</f>
        <v>0</v>
      </c>
      <c r="AR161" s="16" t="s">
        <v>265</v>
      </c>
      <c r="AT161" s="16" t="s">
        <v>118</v>
      </c>
      <c r="AU161" s="16" t="s">
        <v>80</v>
      </c>
      <c r="AY161" s="16" t="s">
        <v>115</v>
      </c>
      <c r="BE161" s="147">
        <f>IF(N161="základní",J161,0)</f>
        <v>30164.799999999999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6" t="s">
        <v>78</v>
      </c>
      <c r="BK161" s="147">
        <f>ROUND(I161*H161,2)</f>
        <v>30164.799999999999</v>
      </c>
      <c r="BL161" s="16" t="s">
        <v>265</v>
      </c>
      <c r="BM161" s="16" t="s">
        <v>324</v>
      </c>
    </row>
    <row r="162" spans="2:65" s="1" customFormat="1" ht="16.5" customHeight="1">
      <c r="B162" s="30"/>
      <c r="C162" s="136" t="s">
        <v>325</v>
      </c>
      <c r="D162" s="136" t="s">
        <v>118</v>
      </c>
      <c r="E162" s="137" t="s">
        <v>326</v>
      </c>
      <c r="F162" s="138" t="s">
        <v>327</v>
      </c>
      <c r="G162" s="139" t="s">
        <v>195</v>
      </c>
      <c r="H162" s="140">
        <v>1140</v>
      </c>
      <c r="I162" s="141">
        <v>60</v>
      </c>
      <c r="J162" s="142">
        <f>ROUND(I162*H162,2)</f>
        <v>68400</v>
      </c>
      <c r="K162" s="138" t="s">
        <v>122</v>
      </c>
      <c r="L162" s="30"/>
      <c r="M162" s="143" t="s">
        <v>1</v>
      </c>
      <c r="N162" s="144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6" t="s">
        <v>265</v>
      </c>
      <c r="AT162" s="16" t="s">
        <v>118</v>
      </c>
      <c r="AU162" s="16" t="s">
        <v>80</v>
      </c>
      <c r="AY162" s="16" t="s">
        <v>115</v>
      </c>
      <c r="BE162" s="147">
        <f>IF(N162="základní",J162,0)</f>
        <v>68400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6" t="s">
        <v>78</v>
      </c>
      <c r="BK162" s="147">
        <f>ROUND(I162*H162,2)</f>
        <v>68400</v>
      </c>
      <c r="BL162" s="16" t="s">
        <v>265</v>
      </c>
      <c r="BM162" s="16" t="s">
        <v>328</v>
      </c>
    </row>
    <row r="163" spans="2:65" s="11" customFormat="1">
      <c r="B163" s="154"/>
      <c r="D163" s="148" t="s">
        <v>202</v>
      </c>
      <c r="E163" s="155" t="s">
        <v>1</v>
      </c>
      <c r="F163" s="156" t="s">
        <v>329</v>
      </c>
      <c r="H163" s="157">
        <v>240</v>
      </c>
      <c r="I163" s="158"/>
      <c r="L163" s="154"/>
      <c r="M163" s="159"/>
      <c r="T163" s="160"/>
      <c r="AT163" s="155" t="s">
        <v>202</v>
      </c>
      <c r="AU163" s="155" t="s">
        <v>80</v>
      </c>
      <c r="AV163" s="11" t="s">
        <v>80</v>
      </c>
      <c r="AW163" s="11" t="s">
        <v>31</v>
      </c>
      <c r="AX163" s="11" t="s">
        <v>70</v>
      </c>
      <c r="AY163" s="155" t="s">
        <v>115</v>
      </c>
    </row>
    <row r="164" spans="2:65" s="11" customFormat="1">
      <c r="B164" s="154"/>
      <c r="D164" s="148" t="s">
        <v>202</v>
      </c>
      <c r="E164" s="155" t="s">
        <v>1</v>
      </c>
      <c r="F164" s="156" t="s">
        <v>330</v>
      </c>
      <c r="H164" s="157">
        <v>900</v>
      </c>
      <c r="I164" s="158"/>
      <c r="L164" s="154"/>
      <c r="M164" s="159"/>
      <c r="T164" s="160"/>
      <c r="AT164" s="155" t="s">
        <v>202</v>
      </c>
      <c r="AU164" s="155" t="s">
        <v>80</v>
      </c>
      <c r="AV164" s="11" t="s">
        <v>80</v>
      </c>
      <c r="AW164" s="11" t="s">
        <v>31</v>
      </c>
      <c r="AX164" s="11" t="s">
        <v>70</v>
      </c>
      <c r="AY164" s="155" t="s">
        <v>115</v>
      </c>
    </row>
    <row r="165" spans="2:65" s="12" customFormat="1">
      <c r="B165" s="161"/>
      <c r="D165" s="148" t="s">
        <v>202</v>
      </c>
      <c r="E165" s="162" t="s">
        <v>1</v>
      </c>
      <c r="F165" s="163" t="s">
        <v>204</v>
      </c>
      <c r="H165" s="164">
        <v>1140</v>
      </c>
      <c r="I165" s="165"/>
      <c r="L165" s="161"/>
      <c r="M165" s="166"/>
      <c r="T165" s="167"/>
      <c r="AT165" s="162" t="s">
        <v>202</v>
      </c>
      <c r="AU165" s="162" t="s">
        <v>80</v>
      </c>
      <c r="AV165" s="12" t="s">
        <v>139</v>
      </c>
      <c r="AW165" s="12" t="s">
        <v>31</v>
      </c>
      <c r="AX165" s="12" t="s">
        <v>78</v>
      </c>
      <c r="AY165" s="162" t="s">
        <v>115</v>
      </c>
    </row>
    <row r="166" spans="2:65" s="1" customFormat="1" ht="16.5" customHeight="1">
      <c r="B166" s="30"/>
      <c r="C166" s="174" t="s">
        <v>331</v>
      </c>
      <c r="D166" s="174" t="s">
        <v>308</v>
      </c>
      <c r="E166" s="175" t="s">
        <v>332</v>
      </c>
      <c r="F166" s="176" t="s">
        <v>333</v>
      </c>
      <c r="G166" s="177" t="s">
        <v>262</v>
      </c>
      <c r="H166" s="178">
        <v>912</v>
      </c>
      <c r="I166" s="179">
        <v>89</v>
      </c>
      <c r="J166" s="180">
        <f>ROUND(I166*H166,2)</f>
        <v>81168</v>
      </c>
      <c r="K166" s="176" t="s">
        <v>122</v>
      </c>
      <c r="L166" s="181"/>
      <c r="M166" s="182" t="s">
        <v>1</v>
      </c>
      <c r="N166" s="183" t="s">
        <v>41</v>
      </c>
      <c r="P166" s="145">
        <f>O166*H166</f>
        <v>0</v>
      </c>
      <c r="Q166" s="145">
        <v>1.2999999999999999E-3</v>
      </c>
      <c r="R166" s="145">
        <f>Q166*H166</f>
        <v>1.1856</v>
      </c>
      <c r="S166" s="145">
        <v>0</v>
      </c>
      <c r="T166" s="146">
        <f>S166*H166</f>
        <v>0</v>
      </c>
      <c r="AR166" s="16" t="s">
        <v>311</v>
      </c>
      <c r="AT166" s="16" t="s">
        <v>308</v>
      </c>
      <c r="AU166" s="16" t="s">
        <v>80</v>
      </c>
      <c r="AY166" s="16" t="s">
        <v>115</v>
      </c>
      <c r="BE166" s="147">
        <f>IF(N166="základní",J166,0)</f>
        <v>81168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6" t="s">
        <v>78</v>
      </c>
      <c r="BK166" s="147">
        <f>ROUND(I166*H166,2)</f>
        <v>81168</v>
      </c>
      <c r="BL166" s="16" t="s">
        <v>265</v>
      </c>
      <c r="BM166" s="16" t="s">
        <v>334</v>
      </c>
    </row>
    <row r="167" spans="2:65" s="11" customFormat="1">
      <c r="B167" s="154"/>
      <c r="D167" s="148" t="s">
        <v>202</v>
      </c>
      <c r="F167" s="156" t="s">
        <v>335</v>
      </c>
      <c r="H167" s="157">
        <v>912</v>
      </c>
      <c r="I167" s="158"/>
      <c r="L167" s="154"/>
      <c r="M167" s="159"/>
      <c r="T167" s="160"/>
      <c r="AT167" s="155" t="s">
        <v>202</v>
      </c>
      <c r="AU167" s="155" t="s">
        <v>80</v>
      </c>
      <c r="AV167" s="11" t="s">
        <v>80</v>
      </c>
      <c r="AW167" s="11" t="s">
        <v>4</v>
      </c>
      <c r="AX167" s="11" t="s">
        <v>78</v>
      </c>
      <c r="AY167" s="155" t="s">
        <v>115</v>
      </c>
    </row>
    <row r="168" spans="2:65" s="1" customFormat="1" ht="16.5" customHeight="1">
      <c r="B168" s="30"/>
      <c r="C168" s="174" t="s">
        <v>336</v>
      </c>
      <c r="D168" s="174" t="s">
        <v>308</v>
      </c>
      <c r="E168" s="175" t="s">
        <v>337</v>
      </c>
      <c r="F168" s="176" t="s">
        <v>338</v>
      </c>
      <c r="G168" s="177" t="s">
        <v>339</v>
      </c>
      <c r="H168" s="178">
        <v>22.8</v>
      </c>
      <c r="I168" s="179">
        <v>550</v>
      </c>
      <c r="J168" s="180">
        <f>ROUND(I168*H168,2)</f>
        <v>12540</v>
      </c>
      <c r="K168" s="176" t="s">
        <v>122</v>
      </c>
      <c r="L168" s="181"/>
      <c r="M168" s="182" t="s">
        <v>1</v>
      </c>
      <c r="N168" s="183" t="s">
        <v>41</v>
      </c>
      <c r="P168" s="145">
        <f>O168*H168</f>
        <v>0</v>
      </c>
      <c r="Q168" s="145">
        <v>3.3300000000000001E-3</v>
      </c>
      <c r="R168" s="145">
        <f>Q168*H168</f>
        <v>7.5924000000000005E-2</v>
      </c>
      <c r="S168" s="145">
        <v>0</v>
      </c>
      <c r="T168" s="146">
        <f>S168*H168</f>
        <v>0</v>
      </c>
      <c r="AR168" s="16" t="s">
        <v>311</v>
      </c>
      <c r="AT168" s="16" t="s">
        <v>308</v>
      </c>
      <c r="AU168" s="16" t="s">
        <v>80</v>
      </c>
      <c r="AY168" s="16" t="s">
        <v>115</v>
      </c>
      <c r="BE168" s="147">
        <f>IF(N168="základní",J168,0)</f>
        <v>12540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6" t="s">
        <v>78</v>
      </c>
      <c r="BK168" s="147">
        <f>ROUND(I168*H168,2)</f>
        <v>12540</v>
      </c>
      <c r="BL168" s="16" t="s">
        <v>265</v>
      </c>
      <c r="BM168" s="16" t="s">
        <v>340</v>
      </c>
    </row>
    <row r="169" spans="2:65" s="11" customFormat="1">
      <c r="B169" s="154"/>
      <c r="D169" s="148" t="s">
        <v>202</v>
      </c>
      <c r="F169" s="156" t="s">
        <v>341</v>
      </c>
      <c r="H169" s="157">
        <v>22.8</v>
      </c>
      <c r="I169" s="158"/>
      <c r="L169" s="154"/>
      <c r="M169" s="159"/>
      <c r="T169" s="160"/>
      <c r="AT169" s="155" t="s">
        <v>202</v>
      </c>
      <c r="AU169" s="155" t="s">
        <v>80</v>
      </c>
      <c r="AV169" s="11" t="s">
        <v>80</v>
      </c>
      <c r="AW169" s="11" t="s">
        <v>4</v>
      </c>
      <c r="AX169" s="11" t="s">
        <v>78</v>
      </c>
      <c r="AY169" s="155" t="s">
        <v>115</v>
      </c>
    </row>
    <row r="170" spans="2:65" s="1" customFormat="1" ht="16.5" customHeight="1">
      <c r="B170" s="30"/>
      <c r="C170" s="174" t="s">
        <v>342</v>
      </c>
      <c r="D170" s="174" t="s">
        <v>308</v>
      </c>
      <c r="E170" s="175" t="s">
        <v>343</v>
      </c>
      <c r="F170" s="176" t="s">
        <v>344</v>
      </c>
      <c r="G170" s="177" t="s">
        <v>339</v>
      </c>
      <c r="H170" s="178">
        <v>22.8</v>
      </c>
      <c r="I170" s="179">
        <v>450</v>
      </c>
      <c r="J170" s="180">
        <f>ROUND(I170*H170,2)</f>
        <v>10260</v>
      </c>
      <c r="K170" s="176" t="s">
        <v>122</v>
      </c>
      <c r="L170" s="181"/>
      <c r="M170" s="182" t="s">
        <v>1</v>
      </c>
      <c r="N170" s="183" t="s">
        <v>41</v>
      </c>
      <c r="P170" s="145">
        <f>O170*H170</f>
        <v>0</v>
      </c>
      <c r="Q170" s="145">
        <v>8.7200000000000003E-3</v>
      </c>
      <c r="R170" s="145">
        <f>Q170*H170</f>
        <v>0.19881600000000002</v>
      </c>
      <c r="S170" s="145">
        <v>0</v>
      </c>
      <c r="T170" s="146">
        <f>S170*H170</f>
        <v>0</v>
      </c>
      <c r="AR170" s="16" t="s">
        <v>311</v>
      </c>
      <c r="AT170" s="16" t="s">
        <v>308</v>
      </c>
      <c r="AU170" s="16" t="s">
        <v>80</v>
      </c>
      <c r="AY170" s="16" t="s">
        <v>115</v>
      </c>
      <c r="BE170" s="147">
        <f>IF(N170="základní",J170,0)</f>
        <v>10260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6" t="s">
        <v>78</v>
      </c>
      <c r="BK170" s="147">
        <f>ROUND(I170*H170,2)</f>
        <v>10260</v>
      </c>
      <c r="BL170" s="16" t="s">
        <v>265</v>
      </c>
      <c r="BM170" s="16" t="s">
        <v>345</v>
      </c>
    </row>
    <row r="171" spans="2:65" s="11" customFormat="1">
      <c r="B171" s="154"/>
      <c r="D171" s="148" t="s">
        <v>202</v>
      </c>
      <c r="F171" s="156" t="s">
        <v>341</v>
      </c>
      <c r="H171" s="157">
        <v>22.8</v>
      </c>
      <c r="I171" s="158"/>
      <c r="L171" s="154"/>
      <c r="M171" s="159"/>
      <c r="T171" s="160"/>
      <c r="AT171" s="155" t="s">
        <v>202</v>
      </c>
      <c r="AU171" s="155" t="s">
        <v>80</v>
      </c>
      <c r="AV171" s="11" t="s">
        <v>80</v>
      </c>
      <c r="AW171" s="11" t="s">
        <v>4</v>
      </c>
      <c r="AX171" s="11" t="s">
        <v>78</v>
      </c>
      <c r="AY171" s="155" t="s">
        <v>115</v>
      </c>
    </row>
    <row r="172" spans="2:65" s="1" customFormat="1" ht="16.5" customHeight="1">
      <c r="B172" s="30"/>
      <c r="C172" s="136" t="s">
        <v>346</v>
      </c>
      <c r="D172" s="136" t="s">
        <v>118</v>
      </c>
      <c r="E172" s="137" t="s">
        <v>347</v>
      </c>
      <c r="F172" s="138" t="s">
        <v>348</v>
      </c>
      <c r="G172" s="139" t="s">
        <v>262</v>
      </c>
      <c r="H172" s="140">
        <v>200</v>
      </c>
      <c r="I172" s="141">
        <v>50</v>
      </c>
      <c r="J172" s="142">
        <f>ROUND(I172*H172,2)</f>
        <v>10000</v>
      </c>
      <c r="K172" s="138" t="s">
        <v>122</v>
      </c>
      <c r="L172" s="30"/>
      <c r="M172" s="143" t="s">
        <v>1</v>
      </c>
      <c r="N172" s="144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1.4E-2</v>
      </c>
      <c r="T172" s="146">
        <f>S172*H172</f>
        <v>2.8000000000000003</v>
      </c>
      <c r="AR172" s="16" t="s">
        <v>265</v>
      </c>
      <c r="AT172" s="16" t="s">
        <v>118</v>
      </c>
      <c r="AU172" s="16" t="s">
        <v>80</v>
      </c>
      <c r="AY172" s="16" t="s">
        <v>115</v>
      </c>
      <c r="BE172" s="147">
        <f>IF(N172="základní",J172,0)</f>
        <v>10000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6" t="s">
        <v>78</v>
      </c>
      <c r="BK172" s="147">
        <f>ROUND(I172*H172,2)</f>
        <v>10000</v>
      </c>
      <c r="BL172" s="16" t="s">
        <v>265</v>
      </c>
      <c r="BM172" s="16" t="s">
        <v>349</v>
      </c>
    </row>
    <row r="173" spans="2:65" s="11" customFormat="1">
      <c r="B173" s="154"/>
      <c r="D173" s="148" t="s">
        <v>202</v>
      </c>
      <c r="E173" s="155" t="s">
        <v>1</v>
      </c>
      <c r="F173" s="156" t="s">
        <v>350</v>
      </c>
      <c r="H173" s="157">
        <v>200</v>
      </c>
      <c r="I173" s="158"/>
      <c r="L173" s="154"/>
      <c r="M173" s="159"/>
      <c r="T173" s="160"/>
      <c r="AT173" s="155" t="s">
        <v>202</v>
      </c>
      <c r="AU173" s="155" t="s">
        <v>80</v>
      </c>
      <c r="AV173" s="11" t="s">
        <v>80</v>
      </c>
      <c r="AW173" s="11" t="s">
        <v>31</v>
      </c>
      <c r="AX173" s="11" t="s">
        <v>70</v>
      </c>
      <c r="AY173" s="155" t="s">
        <v>115</v>
      </c>
    </row>
    <row r="174" spans="2:65" s="12" customFormat="1">
      <c r="B174" s="161"/>
      <c r="D174" s="148" t="s">
        <v>202</v>
      </c>
      <c r="E174" s="162" t="s">
        <v>1</v>
      </c>
      <c r="F174" s="163" t="s">
        <v>204</v>
      </c>
      <c r="H174" s="164">
        <v>200</v>
      </c>
      <c r="I174" s="165"/>
      <c r="L174" s="161"/>
      <c r="M174" s="166"/>
      <c r="T174" s="167"/>
      <c r="AT174" s="162" t="s">
        <v>202</v>
      </c>
      <c r="AU174" s="162" t="s">
        <v>80</v>
      </c>
      <c r="AV174" s="12" t="s">
        <v>139</v>
      </c>
      <c r="AW174" s="12" t="s">
        <v>31</v>
      </c>
      <c r="AX174" s="12" t="s">
        <v>78</v>
      </c>
      <c r="AY174" s="162" t="s">
        <v>115</v>
      </c>
    </row>
    <row r="175" spans="2:65" s="1" customFormat="1" ht="16.5" customHeight="1">
      <c r="B175" s="30"/>
      <c r="C175" s="136" t="s">
        <v>311</v>
      </c>
      <c r="D175" s="136" t="s">
        <v>118</v>
      </c>
      <c r="E175" s="137" t="s">
        <v>351</v>
      </c>
      <c r="F175" s="138" t="s">
        <v>352</v>
      </c>
      <c r="G175" s="139" t="s">
        <v>262</v>
      </c>
      <c r="H175" s="140">
        <v>25</v>
      </c>
      <c r="I175" s="141">
        <v>60</v>
      </c>
      <c r="J175" s="142">
        <f>ROUND(I175*H175,2)</f>
        <v>1500</v>
      </c>
      <c r="K175" s="138" t="s">
        <v>122</v>
      </c>
      <c r="L175" s="30"/>
      <c r="M175" s="143" t="s">
        <v>1</v>
      </c>
      <c r="N175" s="144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2.4E-2</v>
      </c>
      <c r="T175" s="146">
        <f>S175*H175</f>
        <v>0.6</v>
      </c>
      <c r="AR175" s="16" t="s">
        <v>265</v>
      </c>
      <c r="AT175" s="16" t="s">
        <v>118</v>
      </c>
      <c r="AU175" s="16" t="s">
        <v>80</v>
      </c>
      <c r="AY175" s="16" t="s">
        <v>115</v>
      </c>
      <c r="BE175" s="147">
        <f>IF(N175="základní",J175,0)</f>
        <v>1500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6" t="s">
        <v>78</v>
      </c>
      <c r="BK175" s="147">
        <f>ROUND(I175*H175,2)</f>
        <v>1500</v>
      </c>
      <c r="BL175" s="16" t="s">
        <v>265</v>
      </c>
      <c r="BM175" s="16" t="s">
        <v>353</v>
      </c>
    </row>
    <row r="176" spans="2:65" s="11" customFormat="1">
      <c r="B176" s="154"/>
      <c r="D176" s="148" t="s">
        <v>202</v>
      </c>
      <c r="E176" s="155" t="s">
        <v>1</v>
      </c>
      <c r="F176" s="156" t="s">
        <v>354</v>
      </c>
      <c r="H176" s="157">
        <v>25</v>
      </c>
      <c r="I176" s="158"/>
      <c r="L176" s="154"/>
      <c r="M176" s="159"/>
      <c r="T176" s="160"/>
      <c r="AT176" s="155" t="s">
        <v>202</v>
      </c>
      <c r="AU176" s="155" t="s">
        <v>80</v>
      </c>
      <c r="AV176" s="11" t="s">
        <v>80</v>
      </c>
      <c r="AW176" s="11" t="s">
        <v>31</v>
      </c>
      <c r="AX176" s="11" t="s">
        <v>70</v>
      </c>
      <c r="AY176" s="155" t="s">
        <v>115</v>
      </c>
    </row>
    <row r="177" spans="2:65" s="12" customFormat="1">
      <c r="B177" s="161"/>
      <c r="D177" s="148" t="s">
        <v>202</v>
      </c>
      <c r="E177" s="162" t="s">
        <v>1</v>
      </c>
      <c r="F177" s="163" t="s">
        <v>204</v>
      </c>
      <c r="H177" s="164">
        <v>25</v>
      </c>
      <c r="I177" s="165"/>
      <c r="L177" s="161"/>
      <c r="M177" s="166"/>
      <c r="T177" s="167"/>
      <c r="AT177" s="162" t="s">
        <v>202</v>
      </c>
      <c r="AU177" s="162" t="s">
        <v>80</v>
      </c>
      <c r="AV177" s="12" t="s">
        <v>139</v>
      </c>
      <c r="AW177" s="12" t="s">
        <v>31</v>
      </c>
      <c r="AX177" s="12" t="s">
        <v>78</v>
      </c>
      <c r="AY177" s="162" t="s">
        <v>115</v>
      </c>
    </row>
    <row r="178" spans="2:65" s="1" customFormat="1" ht="16.5" customHeight="1">
      <c r="B178" s="30"/>
      <c r="C178" s="136" t="s">
        <v>355</v>
      </c>
      <c r="D178" s="136" t="s">
        <v>118</v>
      </c>
      <c r="E178" s="137" t="s">
        <v>356</v>
      </c>
      <c r="F178" s="138" t="s">
        <v>357</v>
      </c>
      <c r="G178" s="139" t="s">
        <v>262</v>
      </c>
      <c r="H178" s="140">
        <v>20</v>
      </c>
      <c r="I178" s="141">
        <v>80</v>
      </c>
      <c r="J178" s="142">
        <f>ROUND(I178*H178,2)</f>
        <v>1600</v>
      </c>
      <c r="K178" s="138" t="s">
        <v>122</v>
      </c>
      <c r="L178" s="30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3.2000000000000001E-2</v>
      </c>
      <c r="T178" s="146">
        <f>S178*H178</f>
        <v>0.64</v>
      </c>
      <c r="AR178" s="16" t="s">
        <v>265</v>
      </c>
      <c r="AT178" s="16" t="s">
        <v>118</v>
      </c>
      <c r="AU178" s="16" t="s">
        <v>80</v>
      </c>
      <c r="AY178" s="16" t="s">
        <v>115</v>
      </c>
      <c r="BE178" s="147">
        <f>IF(N178="základní",J178,0)</f>
        <v>1600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6" t="s">
        <v>78</v>
      </c>
      <c r="BK178" s="147">
        <f>ROUND(I178*H178,2)</f>
        <v>1600</v>
      </c>
      <c r="BL178" s="16" t="s">
        <v>265</v>
      </c>
      <c r="BM178" s="16" t="s">
        <v>358</v>
      </c>
    </row>
    <row r="179" spans="2:65" s="11" customFormat="1">
      <c r="B179" s="154"/>
      <c r="D179" s="148" t="s">
        <v>202</v>
      </c>
      <c r="E179" s="155" t="s">
        <v>1</v>
      </c>
      <c r="F179" s="156" t="s">
        <v>359</v>
      </c>
      <c r="H179" s="157">
        <v>20</v>
      </c>
      <c r="I179" s="158"/>
      <c r="L179" s="154"/>
      <c r="M179" s="159"/>
      <c r="T179" s="160"/>
      <c r="AT179" s="155" t="s">
        <v>202</v>
      </c>
      <c r="AU179" s="155" t="s">
        <v>80</v>
      </c>
      <c r="AV179" s="11" t="s">
        <v>80</v>
      </c>
      <c r="AW179" s="11" t="s">
        <v>31</v>
      </c>
      <c r="AX179" s="11" t="s">
        <v>70</v>
      </c>
      <c r="AY179" s="155" t="s">
        <v>115</v>
      </c>
    </row>
    <row r="180" spans="2:65" s="12" customFormat="1">
      <c r="B180" s="161"/>
      <c r="D180" s="148" t="s">
        <v>202</v>
      </c>
      <c r="E180" s="162" t="s">
        <v>1</v>
      </c>
      <c r="F180" s="163" t="s">
        <v>204</v>
      </c>
      <c r="H180" s="164">
        <v>20</v>
      </c>
      <c r="I180" s="165"/>
      <c r="L180" s="161"/>
      <c r="M180" s="166"/>
      <c r="T180" s="167"/>
      <c r="AT180" s="162" t="s">
        <v>202</v>
      </c>
      <c r="AU180" s="162" t="s">
        <v>80</v>
      </c>
      <c r="AV180" s="12" t="s">
        <v>139</v>
      </c>
      <c r="AW180" s="12" t="s">
        <v>31</v>
      </c>
      <c r="AX180" s="12" t="s">
        <v>78</v>
      </c>
      <c r="AY180" s="162" t="s">
        <v>115</v>
      </c>
    </row>
    <row r="181" spans="2:65" s="1" customFormat="1" ht="16.5" customHeight="1">
      <c r="B181" s="30"/>
      <c r="C181" s="136" t="s">
        <v>360</v>
      </c>
      <c r="D181" s="136" t="s">
        <v>118</v>
      </c>
      <c r="E181" s="137" t="s">
        <v>361</v>
      </c>
      <c r="F181" s="138" t="s">
        <v>362</v>
      </c>
      <c r="G181" s="139" t="s">
        <v>262</v>
      </c>
      <c r="H181" s="140">
        <v>20</v>
      </c>
      <c r="I181" s="141">
        <v>644</v>
      </c>
      <c r="J181" s="142">
        <f>ROUND(I181*H181,2)</f>
        <v>12880</v>
      </c>
      <c r="K181" s="138" t="s">
        <v>122</v>
      </c>
      <c r="L181" s="30"/>
      <c r="M181" s="143" t="s">
        <v>1</v>
      </c>
      <c r="N181" s="144" t="s">
        <v>41</v>
      </c>
      <c r="P181" s="145">
        <f>O181*H181</f>
        <v>0</v>
      </c>
      <c r="Q181" s="145">
        <v>2.733E-2</v>
      </c>
      <c r="R181" s="145">
        <f>Q181*H181</f>
        <v>0.54659999999999997</v>
      </c>
      <c r="S181" s="145">
        <v>0</v>
      </c>
      <c r="T181" s="146">
        <f>S181*H181</f>
        <v>0</v>
      </c>
      <c r="AR181" s="16" t="s">
        <v>265</v>
      </c>
      <c r="AT181" s="16" t="s">
        <v>118</v>
      </c>
      <c r="AU181" s="16" t="s">
        <v>80</v>
      </c>
      <c r="AY181" s="16" t="s">
        <v>115</v>
      </c>
      <c r="BE181" s="147">
        <f>IF(N181="základní",J181,0)</f>
        <v>12880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6" t="s">
        <v>78</v>
      </c>
      <c r="BK181" s="147">
        <f>ROUND(I181*H181,2)</f>
        <v>12880</v>
      </c>
      <c r="BL181" s="16" t="s">
        <v>265</v>
      </c>
      <c r="BM181" s="16" t="s">
        <v>363</v>
      </c>
    </row>
    <row r="182" spans="2:65" s="1" customFormat="1" ht="16.5" customHeight="1">
      <c r="B182" s="30"/>
      <c r="C182" s="136" t="s">
        <v>364</v>
      </c>
      <c r="D182" s="136" t="s">
        <v>118</v>
      </c>
      <c r="E182" s="137" t="s">
        <v>365</v>
      </c>
      <c r="F182" s="138" t="s">
        <v>366</v>
      </c>
      <c r="G182" s="139" t="s">
        <v>262</v>
      </c>
      <c r="H182" s="140">
        <v>400</v>
      </c>
      <c r="I182" s="141">
        <v>150</v>
      </c>
      <c r="J182" s="142">
        <f>ROUND(I182*H182,2)</f>
        <v>60000</v>
      </c>
      <c r="K182" s="138" t="s">
        <v>122</v>
      </c>
      <c r="L182" s="30"/>
      <c r="M182" s="143" t="s">
        <v>1</v>
      </c>
      <c r="N182" s="144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6" t="s">
        <v>265</v>
      </c>
      <c r="AT182" s="16" t="s">
        <v>118</v>
      </c>
      <c r="AU182" s="16" t="s">
        <v>80</v>
      </c>
      <c r="AY182" s="16" t="s">
        <v>115</v>
      </c>
      <c r="BE182" s="147">
        <f>IF(N182="základní",J182,0)</f>
        <v>60000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6" t="s">
        <v>78</v>
      </c>
      <c r="BK182" s="147">
        <f>ROUND(I182*H182,2)</f>
        <v>60000</v>
      </c>
      <c r="BL182" s="16" t="s">
        <v>265</v>
      </c>
      <c r="BM182" s="16" t="s">
        <v>367</v>
      </c>
    </row>
    <row r="183" spans="2:65" s="1" customFormat="1" ht="19.5">
      <c r="B183" s="30"/>
      <c r="D183" s="148" t="s">
        <v>125</v>
      </c>
      <c r="F183" s="149" t="s">
        <v>368</v>
      </c>
      <c r="I183" s="83"/>
      <c r="L183" s="30"/>
      <c r="M183" s="150"/>
      <c r="T183" s="49"/>
      <c r="AT183" s="16" t="s">
        <v>125</v>
      </c>
      <c r="AU183" s="16" t="s">
        <v>80</v>
      </c>
    </row>
    <row r="184" spans="2:65" s="11" customFormat="1">
      <c r="B184" s="154"/>
      <c r="D184" s="148" t="s">
        <v>202</v>
      </c>
      <c r="E184" s="155" t="s">
        <v>1</v>
      </c>
      <c r="F184" s="156" t="s">
        <v>369</v>
      </c>
      <c r="H184" s="157">
        <v>400</v>
      </c>
      <c r="I184" s="158"/>
      <c r="L184" s="154"/>
      <c r="M184" s="159"/>
      <c r="T184" s="160"/>
      <c r="AT184" s="155" t="s">
        <v>202</v>
      </c>
      <c r="AU184" s="155" t="s">
        <v>80</v>
      </c>
      <c r="AV184" s="11" t="s">
        <v>80</v>
      </c>
      <c r="AW184" s="11" t="s">
        <v>31</v>
      </c>
      <c r="AX184" s="11" t="s">
        <v>70</v>
      </c>
      <c r="AY184" s="155" t="s">
        <v>115</v>
      </c>
    </row>
    <row r="185" spans="2:65" s="12" customFormat="1">
      <c r="B185" s="161"/>
      <c r="D185" s="148" t="s">
        <v>202</v>
      </c>
      <c r="E185" s="162" t="s">
        <v>1</v>
      </c>
      <c r="F185" s="163" t="s">
        <v>204</v>
      </c>
      <c r="H185" s="164">
        <v>400</v>
      </c>
      <c r="I185" s="165"/>
      <c r="L185" s="161"/>
      <c r="M185" s="166"/>
      <c r="T185" s="167"/>
      <c r="AT185" s="162" t="s">
        <v>202</v>
      </c>
      <c r="AU185" s="162" t="s">
        <v>80</v>
      </c>
      <c r="AV185" s="12" t="s">
        <v>139</v>
      </c>
      <c r="AW185" s="12" t="s">
        <v>31</v>
      </c>
      <c r="AX185" s="12" t="s">
        <v>78</v>
      </c>
      <c r="AY185" s="162" t="s">
        <v>115</v>
      </c>
    </row>
    <row r="186" spans="2:65" s="1" customFormat="1" ht="16.5" customHeight="1">
      <c r="B186" s="30"/>
      <c r="C186" s="136" t="s">
        <v>370</v>
      </c>
      <c r="D186" s="136" t="s">
        <v>118</v>
      </c>
      <c r="E186" s="137" t="s">
        <v>371</v>
      </c>
      <c r="F186" s="138" t="s">
        <v>372</v>
      </c>
      <c r="G186" s="139" t="s">
        <v>262</v>
      </c>
      <c r="H186" s="140">
        <v>170</v>
      </c>
      <c r="I186" s="141">
        <v>280</v>
      </c>
      <c r="J186" s="142">
        <f>ROUND(I186*H186,2)</f>
        <v>47600</v>
      </c>
      <c r="K186" s="138" t="s">
        <v>122</v>
      </c>
      <c r="L186" s="30"/>
      <c r="M186" s="143" t="s">
        <v>1</v>
      </c>
      <c r="N186" s="144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6" t="s">
        <v>265</v>
      </c>
      <c r="AT186" s="16" t="s">
        <v>118</v>
      </c>
      <c r="AU186" s="16" t="s">
        <v>80</v>
      </c>
      <c r="AY186" s="16" t="s">
        <v>115</v>
      </c>
      <c r="BE186" s="147">
        <f>IF(N186="základní",J186,0)</f>
        <v>47600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6" t="s">
        <v>78</v>
      </c>
      <c r="BK186" s="147">
        <f>ROUND(I186*H186,2)</f>
        <v>47600</v>
      </c>
      <c r="BL186" s="16" t="s">
        <v>265</v>
      </c>
      <c r="BM186" s="16" t="s">
        <v>373</v>
      </c>
    </row>
    <row r="187" spans="2:65" s="1" customFormat="1" ht="19.5">
      <c r="B187" s="30"/>
      <c r="D187" s="148" t="s">
        <v>125</v>
      </c>
      <c r="F187" s="149" t="s">
        <v>368</v>
      </c>
      <c r="I187" s="83"/>
      <c r="L187" s="30"/>
      <c r="M187" s="150"/>
      <c r="T187" s="49"/>
      <c r="AT187" s="16" t="s">
        <v>125</v>
      </c>
      <c r="AU187" s="16" t="s">
        <v>80</v>
      </c>
    </row>
    <row r="188" spans="2:65" s="11" customFormat="1">
      <c r="B188" s="154"/>
      <c r="D188" s="148" t="s">
        <v>202</v>
      </c>
      <c r="E188" s="155" t="s">
        <v>1</v>
      </c>
      <c r="F188" s="156" t="s">
        <v>374</v>
      </c>
      <c r="H188" s="157">
        <v>86</v>
      </c>
      <c r="I188" s="158"/>
      <c r="L188" s="154"/>
      <c r="M188" s="159"/>
      <c r="T188" s="160"/>
      <c r="AT188" s="155" t="s">
        <v>202</v>
      </c>
      <c r="AU188" s="155" t="s">
        <v>80</v>
      </c>
      <c r="AV188" s="11" t="s">
        <v>80</v>
      </c>
      <c r="AW188" s="11" t="s">
        <v>31</v>
      </c>
      <c r="AX188" s="11" t="s">
        <v>70</v>
      </c>
      <c r="AY188" s="155" t="s">
        <v>115</v>
      </c>
    </row>
    <row r="189" spans="2:65" s="11" customFormat="1">
      <c r="B189" s="154"/>
      <c r="D189" s="148" t="s">
        <v>202</v>
      </c>
      <c r="E189" s="155" t="s">
        <v>1</v>
      </c>
      <c r="F189" s="156" t="s">
        <v>375</v>
      </c>
      <c r="H189" s="157">
        <v>34</v>
      </c>
      <c r="I189" s="158"/>
      <c r="L189" s="154"/>
      <c r="M189" s="159"/>
      <c r="T189" s="160"/>
      <c r="AT189" s="155" t="s">
        <v>202</v>
      </c>
      <c r="AU189" s="155" t="s">
        <v>80</v>
      </c>
      <c r="AV189" s="11" t="s">
        <v>80</v>
      </c>
      <c r="AW189" s="11" t="s">
        <v>31</v>
      </c>
      <c r="AX189" s="11" t="s">
        <v>70</v>
      </c>
      <c r="AY189" s="155" t="s">
        <v>115</v>
      </c>
    </row>
    <row r="190" spans="2:65" s="11" customFormat="1">
      <c r="B190" s="154"/>
      <c r="D190" s="148" t="s">
        <v>202</v>
      </c>
      <c r="E190" s="155" t="s">
        <v>1</v>
      </c>
      <c r="F190" s="156" t="s">
        <v>376</v>
      </c>
      <c r="H190" s="157">
        <v>50</v>
      </c>
      <c r="I190" s="158"/>
      <c r="L190" s="154"/>
      <c r="M190" s="159"/>
      <c r="T190" s="160"/>
      <c r="AT190" s="155" t="s">
        <v>202</v>
      </c>
      <c r="AU190" s="155" t="s">
        <v>80</v>
      </c>
      <c r="AV190" s="11" t="s">
        <v>80</v>
      </c>
      <c r="AW190" s="11" t="s">
        <v>31</v>
      </c>
      <c r="AX190" s="11" t="s">
        <v>70</v>
      </c>
      <c r="AY190" s="155" t="s">
        <v>115</v>
      </c>
    </row>
    <row r="191" spans="2:65" s="12" customFormat="1">
      <c r="B191" s="161"/>
      <c r="D191" s="148" t="s">
        <v>202</v>
      </c>
      <c r="E191" s="162" t="s">
        <v>1</v>
      </c>
      <c r="F191" s="163" t="s">
        <v>204</v>
      </c>
      <c r="H191" s="164">
        <v>170</v>
      </c>
      <c r="I191" s="165"/>
      <c r="L191" s="161"/>
      <c r="M191" s="166"/>
      <c r="T191" s="167"/>
      <c r="AT191" s="162" t="s">
        <v>202</v>
      </c>
      <c r="AU191" s="162" t="s">
        <v>80</v>
      </c>
      <c r="AV191" s="12" t="s">
        <v>139</v>
      </c>
      <c r="AW191" s="12" t="s">
        <v>31</v>
      </c>
      <c r="AX191" s="12" t="s">
        <v>78</v>
      </c>
      <c r="AY191" s="162" t="s">
        <v>115</v>
      </c>
    </row>
    <row r="192" spans="2:65" s="1" customFormat="1" ht="16.5" customHeight="1">
      <c r="B192" s="30"/>
      <c r="C192" s="174" t="s">
        <v>377</v>
      </c>
      <c r="D192" s="174" t="s">
        <v>308</v>
      </c>
      <c r="E192" s="175" t="s">
        <v>378</v>
      </c>
      <c r="F192" s="176" t="s">
        <v>379</v>
      </c>
      <c r="G192" s="177" t="s">
        <v>251</v>
      </c>
      <c r="H192" s="178">
        <v>13.244</v>
      </c>
      <c r="I192" s="179">
        <v>6800</v>
      </c>
      <c r="J192" s="180">
        <f>ROUND(I192*H192,2)</f>
        <v>90059.199999999997</v>
      </c>
      <c r="K192" s="176" t="s">
        <v>122</v>
      </c>
      <c r="L192" s="181"/>
      <c r="M192" s="182" t="s">
        <v>1</v>
      </c>
      <c r="N192" s="183" t="s">
        <v>41</v>
      </c>
      <c r="P192" s="145">
        <f>O192*H192</f>
        <v>0</v>
      </c>
      <c r="Q192" s="145">
        <v>0.55000000000000004</v>
      </c>
      <c r="R192" s="145">
        <f>Q192*H192</f>
        <v>7.2842000000000002</v>
      </c>
      <c r="S192" s="145">
        <v>0</v>
      </c>
      <c r="T192" s="146">
        <f>S192*H192</f>
        <v>0</v>
      </c>
      <c r="AR192" s="16" t="s">
        <v>311</v>
      </c>
      <c r="AT192" s="16" t="s">
        <v>308</v>
      </c>
      <c r="AU192" s="16" t="s">
        <v>80</v>
      </c>
      <c r="AY192" s="16" t="s">
        <v>115</v>
      </c>
      <c r="BE192" s="147">
        <f>IF(N192="základní",J192,0)</f>
        <v>90059.199999999997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6" t="s">
        <v>78</v>
      </c>
      <c r="BK192" s="147">
        <f>ROUND(I192*H192,2)</f>
        <v>90059.199999999997</v>
      </c>
      <c r="BL192" s="16" t="s">
        <v>265</v>
      </c>
      <c r="BM192" s="16" t="s">
        <v>380</v>
      </c>
    </row>
    <row r="193" spans="2:65" s="11" customFormat="1">
      <c r="B193" s="154"/>
      <c r="D193" s="148" t="s">
        <v>202</v>
      </c>
      <c r="E193" s="155" t="s">
        <v>1</v>
      </c>
      <c r="F193" s="156" t="s">
        <v>381</v>
      </c>
      <c r="H193" s="157">
        <v>3.323</v>
      </c>
      <c r="I193" s="158"/>
      <c r="L193" s="154"/>
      <c r="M193" s="159"/>
      <c r="T193" s="160"/>
      <c r="AT193" s="155" t="s">
        <v>202</v>
      </c>
      <c r="AU193" s="155" t="s">
        <v>80</v>
      </c>
      <c r="AV193" s="11" t="s">
        <v>80</v>
      </c>
      <c r="AW193" s="11" t="s">
        <v>31</v>
      </c>
      <c r="AX193" s="11" t="s">
        <v>70</v>
      </c>
      <c r="AY193" s="155" t="s">
        <v>115</v>
      </c>
    </row>
    <row r="194" spans="2:65" s="11" customFormat="1">
      <c r="B194" s="154"/>
      <c r="D194" s="148" t="s">
        <v>202</v>
      </c>
      <c r="E194" s="155" t="s">
        <v>1</v>
      </c>
      <c r="F194" s="156" t="s">
        <v>382</v>
      </c>
      <c r="H194" s="157">
        <v>1.6419999999999999</v>
      </c>
      <c r="I194" s="158"/>
      <c r="L194" s="154"/>
      <c r="M194" s="159"/>
      <c r="T194" s="160"/>
      <c r="AT194" s="155" t="s">
        <v>202</v>
      </c>
      <c r="AU194" s="155" t="s">
        <v>80</v>
      </c>
      <c r="AV194" s="11" t="s">
        <v>80</v>
      </c>
      <c r="AW194" s="11" t="s">
        <v>31</v>
      </c>
      <c r="AX194" s="11" t="s">
        <v>70</v>
      </c>
      <c r="AY194" s="155" t="s">
        <v>115</v>
      </c>
    </row>
    <row r="195" spans="2:65" s="11" customFormat="1">
      <c r="B195" s="154"/>
      <c r="D195" s="148" t="s">
        <v>202</v>
      </c>
      <c r="E195" s="155" t="s">
        <v>1</v>
      </c>
      <c r="F195" s="156" t="s">
        <v>383</v>
      </c>
      <c r="H195" s="157">
        <v>4.1399999999999997</v>
      </c>
      <c r="I195" s="158"/>
      <c r="L195" s="154"/>
      <c r="M195" s="159"/>
      <c r="T195" s="160"/>
      <c r="AT195" s="155" t="s">
        <v>202</v>
      </c>
      <c r="AU195" s="155" t="s">
        <v>80</v>
      </c>
      <c r="AV195" s="11" t="s">
        <v>80</v>
      </c>
      <c r="AW195" s="11" t="s">
        <v>31</v>
      </c>
      <c r="AX195" s="11" t="s">
        <v>70</v>
      </c>
      <c r="AY195" s="155" t="s">
        <v>115</v>
      </c>
    </row>
    <row r="196" spans="2:65" s="11" customFormat="1">
      <c r="B196" s="154"/>
      <c r="D196" s="148" t="s">
        <v>202</v>
      </c>
      <c r="E196" s="155" t="s">
        <v>1</v>
      </c>
      <c r="F196" s="156" t="s">
        <v>384</v>
      </c>
      <c r="H196" s="157">
        <v>1.9319999999999999</v>
      </c>
      <c r="I196" s="158"/>
      <c r="L196" s="154"/>
      <c r="M196" s="159"/>
      <c r="T196" s="160"/>
      <c r="AT196" s="155" t="s">
        <v>202</v>
      </c>
      <c r="AU196" s="155" t="s">
        <v>80</v>
      </c>
      <c r="AV196" s="11" t="s">
        <v>80</v>
      </c>
      <c r="AW196" s="11" t="s">
        <v>31</v>
      </c>
      <c r="AX196" s="11" t="s">
        <v>70</v>
      </c>
      <c r="AY196" s="155" t="s">
        <v>115</v>
      </c>
    </row>
    <row r="197" spans="2:65" s="14" customFormat="1">
      <c r="B197" s="185"/>
      <c r="D197" s="148" t="s">
        <v>202</v>
      </c>
      <c r="E197" s="186" t="s">
        <v>1</v>
      </c>
      <c r="F197" s="187" t="s">
        <v>385</v>
      </c>
      <c r="H197" s="188">
        <v>11.037000000000001</v>
      </c>
      <c r="I197" s="189"/>
      <c r="L197" s="185"/>
      <c r="M197" s="190"/>
      <c r="T197" s="191"/>
      <c r="AT197" s="186" t="s">
        <v>202</v>
      </c>
      <c r="AU197" s="186" t="s">
        <v>80</v>
      </c>
      <c r="AV197" s="14" t="s">
        <v>132</v>
      </c>
      <c r="AW197" s="14" t="s">
        <v>31</v>
      </c>
      <c r="AX197" s="14" t="s">
        <v>70</v>
      </c>
      <c r="AY197" s="186" t="s">
        <v>115</v>
      </c>
    </row>
    <row r="198" spans="2:65" s="11" customFormat="1">
      <c r="B198" s="154"/>
      <c r="D198" s="148" t="s">
        <v>202</v>
      </c>
      <c r="E198" s="155" t="s">
        <v>1</v>
      </c>
      <c r="F198" s="156" t="s">
        <v>386</v>
      </c>
      <c r="H198" s="157">
        <v>2.2069999999999999</v>
      </c>
      <c r="I198" s="158"/>
      <c r="L198" s="154"/>
      <c r="M198" s="159"/>
      <c r="T198" s="160"/>
      <c r="AT198" s="155" t="s">
        <v>202</v>
      </c>
      <c r="AU198" s="155" t="s">
        <v>80</v>
      </c>
      <c r="AV198" s="11" t="s">
        <v>80</v>
      </c>
      <c r="AW198" s="11" t="s">
        <v>31</v>
      </c>
      <c r="AX198" s="11" t="s">
        <v>70</v>
      </c>
      <c r="AY198" s="155" t="s">
        <v>115</v>
      </c>
    </row>
    <row r="199" spans="2:65" s="12" customFormat="1">
      <c r="B199" s="161"/>
      <c r="D199" s="148" t="s">
        <v>202</v>
      </c>
      <c r="E199" s="162" t="s">
        <v>1</v>
      </c>
      <c r="F199" s="163" t="s">
        <v>204</v>
      </c>
      <c r="H199" s="164">
        <v>13.244</v>
      </c>
      <c r="I199" s="165"/>
      <c r="L199" s="161"/>
      <c r="M199" s="166"/>
      <c r="T199" s="167"/>
      <c r="AT199" s="162" t="s">
        <v>202</v>
      </c>
      <c r="AU199" s="162" t="s">
        <v>80</v>
      </c>
      <c r="AV199" s="12" t="s">
        <v>139</v>
      </c>
      <c r="AW199" s="12" t="s">
        <v>31</v>
      </c>
      <c r="AX199" s="12" t="s">
        <v>78</v>
      </c>
      <c r="AY199" s="162" t="s">
        <v>115</v>
      </c>
    </row>
    <row r="200" spans="2:65" s="1" customFormat="1" ht="16.5" customHeight="1">
      <c r="B200" s="30"/>
      <c r="C200" s="136" t="s">
        <v>387</v>
      </c>
      <c r="D200" s="136" t="s">
        <v>118</v>
      </c>
      <c r="E200" s="137" t="s">
        <v>388</v>
      </c>
      <c r="F200" s="138" t="s">
        <v>389</v>
      </c>
      <c r="G200" s="139" t="s">
        <v>200</v>
      </c>
      <c r="H200" s="140">
        <v>20</v>
      </c>
      <c r="I200" s="141">
        <v>130</v>
      </c>
      <c r="J200" s="142">
        <f>ROUND(I200*H200,2)</f>
        <v>2600</v>
      </c>
      <c r="K200" s="138" t="s">
        <v>122</v>
      </c>
      <c r="L200" s="30"/>
      <c r="M200" s="143" t="s">
        <v>1</v>
      </c>
      <c r="N200" s="144" t="s">
        <v>41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6" t="s">
        <v>265</v>
      </c>
      <c r="AT200" s="16" t="s">
        <v>118</v>
      </c>
      <c r="AU200" s="16" t="s">
        <v>80</v>
      </c>
      <c r="AY200" s="16" t="s">
        <v>115</v>
      </c>
      <c r="BE200" s="147">
        <f>IF(N200="základní",J200,0)</f>
        <v>2600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6" t="s">
        <v>78</v>
      </c>
      <c r="BK200" s="147">
        <f>ROUND(I200*H200,2)</f>
        <v>2600</v>
      </c>
      <c r="BL200" s="16" t="s">
        <v>265</v>
      </c>
      <c r="BM200" s="16" t="s">
        <v>390</v>
      </c>
    </row>
    <row r="201" spans="2:65" s="11" customFormat="1">
      <c r="B201" s="154"/>
      <c r="D201" s="148" t="s">
        <v>202</v>
      </c>
      <c r="E201" s="155" t="s">
        <v>1</v>
      </c>
      <c r="F201" s="156" t="s">
        <v>359</v>
      </c>
      <c r="H201" s="157">
        <v>20</v>
      </c>
      <c r="I201" s="158"/>
      <c r="L201" s="154"/>
      <c r="M201" s="159"/>
      <c r="T201" s="160"/>
      <c r="AT201" s="155" t="s">
        <v>202</v>
      </c>
      <c r="AU201" s="155" t="s">
        <v>80</v>
      </c>
      <c r="AV201" s="11" t="s">
        <v>80</v>
      </c>
      <c r="AW201" s="11" t="s">
        <v>31</v>
      </c>
      <c r="AX201" s="11" t="s">
        <v>70</v>
      </c>
      <c r="AY201" s="155" t="s">
        <v>115</v>
      </c>
    </row>
    <row r="202" spans="2:65" s="12" customFormat="1">
      <c r="B202" s="161"/>
      <c r="D202" s="148" t="s">
        <v>202</v>
      </c>
      <c r="E202" s="162" t="s">
        <v>1</v>
      </c>
      <c r="F202" s="163" t="s">
        <v>204</v>
      </c>
      <c r="H202" s="164">
        <v>20</v>
      </c>
      <c r="I202" s="165"/>
      <c r="L202" s="161"/>
      <c r="M202" s="166"/>
      <c r="T202" s="167"/>
      <c r="AT202" s="162" t="s">
        <v>202</v>
      </c>
      <c r="AU202" s="162" t="s">
        <v>80</v>
      </c>
      <c r="AV202" s="12" t="s">
        <v>139</v>
      </c>
      <c r="AW202" s="12" t="s">
        <v>31</v>
      </c>
      <c r="AX202" s="12" t="s">
        <v>78</v>
      </c>
      <c r="AY202" s="162" t="s">
        <v>115</v>
      </c>
    </row>
    <row r="203" spans="2:65" s="1" customFormat="1" ht="16.5" customHeight="1">
      <c r="B203" s="30"/>
      <c r="C203" s="174" t="s">
        <v>391</v>
      </c>
      <c r="D203" s="174" t="s">
        <v>308</v>
      </c>
      <c r="E203" s="175" t="s">
        <v>392</v>
      </c>
      <c r="F203" s="176" t="s">
        <v>393</v>
      </c>
      <c r="G203" s="177" t="s">
        <v>251</v>
      </c>
      <c r="H203" s="178">
        <v>0.66</v>
      </c>
      <c r="I203" s="179">
        <v>5800</v>
      </c>
      <c r="J203" s="180">
        <f>ROUND(I203*H203,2)</f>
        <v>3828</v>
      </c>
      <c r="K203" s="176" t="s">
        <v>122</v>
      </c>
      <c r="L203" s="181"/>
      <c r="M203" s="182" t="s">
        <v>1</v>
      </c>
      <c r="N203" s="183" t="s">
        <v>41</v>
      </c>
      <c r="P203" s="145">
        <f>O203*H203</f>
        <v>0</v>
      </c>
      <c r="Q203" s="145">
        <v>0.55000000000000004</v>
      </c>
      <c r="R203" s="145">
        <f>Q203*H203</f>
        <v>0.36300000000000004</v>
      </c>
      <c r="S203" s="145">
        <v>0</v>
      </c>
      <c r="T203" s="146">
        <f>S203*H203</f>
        <v>0</v>
      </c>
      <c r="AR203" s="16" t="s">
        <v>311</v>
      </c>
      <c r="AT203" s="16" t="s">
        <v>308</v>
      </c>
      <c r="AU203" s="16" t="s">
        <v>80</v>
      </c>
      <c r="AY203" s="16" t="s">
        <v>115</v>
      </c>
      <c r="BE203" s="147">
        <f>IF(N203="základní",J203,0)</f>
        <v>3828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6" t="s">
        <v>78</v>
      </c>
      <c r="BK203" s="147">
        <f>ROUND(I203*H203,2)</f>
        <v>3828</v>
      </c>
      <c r="BL203" s="16" t="s">
        <v>265</v>
      </c>
      <c r="BM203" s="16" t="s">
        <v>394</v>
      </c>
    </row>
    <row r="204" spans="2:65" s="11" customFormat="1">
      <c r="B204" s="154"/>
      <c r="D204" s="148" t="s">
        <v>202</v>
      </c>
      <c r="F204" s="156" t="s">
        <v>395</v>
      </c>
      <c r="H204" s="157">
        <v>0.66</v>
      </c>
      <c r="I204" s="158"/>
      <c r="L204" s="154"/>
      <c r="M204" s="159"/>
      <c r="T204" s="160"/>
      <c r="AT204" s="155" t="s">
        <v>202</v>
      </c>
      <c r="AU204" s="155" t="s">
        <v>80</v>
      </c>
      <c r="AV204" s="11" t="s">
        <v>80</v>
      </c>
      <c r="AW204" s="11" t="s">
        <v>4</v>
      </c>
      <c r="AX204" s="11" t="s">
        <v>78</v>
      </c>
      <c r="AY204" s="155" t="s">
        <v>115</v>
      </c>
    </row>
    <row r="205" spans="2:65" s="1" customFormat="1" ht="16.5" customHeight="1">
      <c r="B205" s="30"/>
      <c r="C205" s="136" t="s">
        <v>396</v>
      </c>
      <c r="D205" s="136" t="s">
        <v>118</v>
      </c>
      <c r="E205" s="137" t="s">
        <v>397</v>
      </c>
      <c r="F205" s="138" t="s">
        <v>398</v>
      </c>
      <c r="G205" s="139" t="s">
        <v>200</v>
      </c>
      <c r="H205" s="140">
        <v>20</v>
      </c>
      <c r="I205" s="141">
        <v>50</v>
      </c>
      <c r="J205" s="142">
        <f>ROUND(I205*H205,2)</f>
        <v>1000</v>
      </c>
      <c r="K205" s="138" t="s">
        <v>122</v>
      </c>
      <c r="L205" s="30"/>
      <c r="M205" s="143" t="s">
        <v>1</v>
      </c>
      <c r="N205" s="144" t="s">
        <v>41</v>
      </c>
      <c r="P205" s="145">
        <f>O205*H205</f>
        <v>0</v>
      </c>
      <c r="Q205" s="145">
        <v>0</v>
      </c>
      <c r="R205" s="145">
        <f>Q205*H205</f>
        <v>0</v>
      </c>
      <c r="S205" s="145">
        <v>1.4999999999999999E-2</v>
      </c>
      <c r="T205" s="146">
        <f>S205*H205</f>
        <v>0.3</v>
      </c>
      <c r="AR205" s="16" t="s">
        <v>265</v>
      </c>
      <c r="AT205" s="16" t="s">
        <v>118</v>
      </c>
      <c r="AU205" s="16" t="s">
        <v>80</v>
      </c>
      <c r="AY205" s="16" t="s">
        <v>115</v>
      </c>
      <c r="BE205" s="147">
        <f>IF(N205="základní",J205,0)</f>
        <v>1000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6" t="s">
        <v>78</v>
      </c>
      <c r="BK205" s="147">
        <f>ROUND(I205*H205,2)</f>
        <v>1000</v>
      </c>
      <c r="BL205" s="16" t="s">
        <v>265</v>
      </c>
      <c r="BM205" s="16" t="s">
        <v>399</v>
      </c>
    </row>
    <row r="206" spans="2:65" s="11" customFormat="1">
      <c r="B206" s="154"/>
      <c r="D206" s="148" t="s">
        <v>202</v>
      </c>
      <c r="E206" s="155" t="s">
        <v>1</v>
      </c>
      <c r="F206" s="156" t="s">
        <v>359</v>
      </c>
      <c r="H206" s="157">
        <v>20</v>
      </c>
      <c r="I206" s="158"/>
      <c r="L206" s="154"/>
      <c r="M206" s="159"/>
      <c r="T206" s="160"/>
      <c r="AT206" s="155" t="s">
        <v>202</v>
      </c>
      <c r="AU206" s="155" t="s">
        <v>80</v>
      </c>
      <c r="AV206" s="11" t="s">
        <v>80</v>
      </c>
      <c r="AW206" s="11" t="s">
        <v>31</v>
      </c>
      <c r="AX206" s="11" t="s">
        <v>70</v>
      </c>
      <c r="AY206" s="155" t="s">
        <v>115</v>
      </c>
    </row>
    <row r="207" spans="2:65" s="12" customFormat="1">
      <c r="B207" s="161"/>
      <c r="D207" s="148" t="s">
        <v>202</v>
      </c>
      <c r="E207" s="162" t="s">
        <v>1</v>
      </c>
      <c r="F207" s="163" t="s">
        <v>204</v>
      </c>
      <c r="H207" s="164">
        <v>20</v>
      </c>
      <c r="I207" s="165"/>
      <c r="L207" s="161"/>
      <c r="M207" s="166"/>
      <c r="T207" s="167"/>
      <c r="AT207" s="162" t="s">
        <v>202</v>
      </c>
      <c r="AU207" s="162" t="s">
        <v>80</v>
      </c>
      <c r="AV207" s="12" t="s">
        <v>139</v>
      </c>
      <c r="AW207" s="12" t="s">
        <v>31</v>
      </c>
      <c r="AX207" s="12" t="s">
        <v>78</v>
      </c>
      <c r="AY207" s="162" t="s">
        <v>115</v>
      </c>
    </row>
    <row r="208" spans="2:65" s="1" customFormat="1" ht="16.5" customHeight="1">
      <c r="B208" s="30"/>
      <c r="C208" s="136" t="s">
        <v>400</v>
      </c>
      <c r="D208" s="136" t="s">
        <v>118</v>
      </c>
      <c r="E208" s="137" t="s">
        <v>401</v>
      </c>
      <c r="F208" s="138" t="s">
        <v>402</v>
      </c>
      <c r="G208" s="139" t="s">
        <v>251</v>
      </c>
      <c r="H208" s="140">
        <v>17.744</v>
      </c>
      <c r="I208" s="141">
        <v>1150</v>
      </c>
      <c r="J208" s="142">
        <f>ROUND(I208*H208,2)</f>
        <v>20405.599999999999</v>
      </c>
      <c r="K208" s="138" t="s">
        <v>122</v>
      </c>
      <c r="L208" s="30"/>
      <c r="M208" s="143" t="s">
        <v>1</v>
      </c>
      <c r="N208" s="144" t="s">
        <v>41</v>
      </c>
      <c r="P208" s="145">
        <f>O208*H208</f>
        <v>0</v>
      </c>
      <c r="Q208" s="145">
        <v>2.3369999999999998E-2</v>
      </c>
      <c r="R208" s="145">
        <f>Q208*H208</f>
        <v>0.41467727999999998</v>
      </c>
      <c r="S208" s="145">
        <v>0</v>
      </c>
      <c r="T208" s="146">
        <f>S208*H208</f>
        <v>0</v>
      </c>
      <c r="AR208" s="16" t="s">
        <v>265</v>
      </c>
      <c r="AT208" s="16" t="s">
        <v>118</v>
      </c>
      <c r="AU208" s="16" t="s">
        <v>80</v>
      </c>
      <c r="AY208" s="16" t="s">
        <v>115</v>
      </c>
      <c r="BE208" s="147">
        <f>IF(N208="základní",J208,0)</f>
        <v>20405.599999999999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6" t="s">
        <v>78</v>
      </c>
      <c r="BK208" s="147">
        <f>ROUND(I208*H208,2)</f>
        <v>20405.599999999999</v>
      </c>
      <c r="BL208" s="16" t="s">
        <v>265</v>
      </c>
      <c r="BM208" s="16" t="s">
        <v>403</v>
      </c>
    </row>
    <row r="209" spans="2:65" s="1" customFormat="1" ht="16.5" customHeight="1">
      <c r="B209" s="30"/>
      <c r="C209" s="136" t="s">
        <v>404</v>
      </c>
      <c r="D209" s="136" t="s">
        <v>118</v>
      </c>
      <c r="E209" s="137" t="s">
        <v>405</v>
      </c>
      <c r="F209" s="138" t="s">
        <v>406</v>
      </c>
      <c r="G209" s="139" t="s">
        <v>200</v>
      </c>
      <c r="H209" s="140">
        <v>268.8</v>
      </c>
      <c r="I209" s="141">
        <v>150</v>
      </c>
      <c r="J209" s="142">
        <f>ROUND(I209*H209,2)</f>
        <v>40320</v>
      </c>
      <c r="K209" s="138" t="s">
        <v>122</v>
      </c>
      <c r="L209" s="30"/>
      <c r="M209" s="143" t="s">
        <v>1</v>
      </c>
      <c r="N209" s="144" t="s">
        <v>41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6" t="s">
        <v>265</v>
      </c>
      <c r="AT209" s="16" t="s">
        <v>118</v>
      </c>
      <c r="AU209" s="16" t="s">
        <v>80</v>
      </c>
      <c r="AY209" s="16" t="s">
        <v>115</v>
      </c>
      <c r="BE209" s="147">
        <f>IF(N209="základní",J209,0)</f>
        <v>40320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6" t="s">
        <v>78</v>
      </c>
      <c r="BK209" s="147">
        <f>ROUND(I209*H209,2)</f>
        <v>40320</v>
      </c>
      <c r="BL209" s="16" t="s">
        <v>265</v>
      </c>
      <c r="BM209" s="16" t="s">
        <v>407</v>
      </c>
    </row>
    <row r="210" spans="2:65" s="11" customFormat="1">
      <c r="B210" s="154"/>
      <c r="D210" s="148" t="s">
        <v>202</v>
      </c>
      <c r="E210" s="155" t="s">
        <v>1</v>
      </c>
      <c r="F210" s="156" t="s">
        <v>246</v>
      </c>
      <c r="H210" s="157">
        <v>168</v>
      </c>
      <c r="I210" s="158"/>
      <c r="L210" s="154"/>
      <c r="M210" s="159"/>
      <c r="T210" s="160"/>
      <c r="AT210" s="155" t="s">
        <v>202</v>
      </c>
      <c r="AU210" s="155" t="s">
        <v>80</v>
      </c>
      <c r="AV210" s="11" t="s">
        <v>80</v>
      </c>
      <c r="AW210" s="11" t="s">
        <v>31</v>
      </c>
      <c r="AX210" s="11" t="s">
        <v>70</v>
      </c>
      <c r="AY210" s="155" t="s">
        <v>115</v>
      </c>
    </row>
    <row r="211" spans="2:65" s="11" customFormat="1">
      <c r="B211" s="154"/>
      <c r="D211" s="148" t="s">
        <v>202</v>
      </c>
      <c r="E211" s="155" t="s">
        <v>1</v>
      </c>
      <c r="F211" s="156" t="s">
        <v>247</v>
      </c>
      <c r="H211" s="157">
        <v>100.8</v>
      </c>
      <c r="I211" s="158"/>
      <c r="L211" s="154"/>
      <c r="M211" s="159"/>
      <c r="T211" s="160"/>
      <c r="AT211" s="155" t="s">
        <v>202</v>
      </c>
      <c r="AU211" s="155" t="s">
        <v>80</v>
      </c>
      <c r="AV211" s="11" t="s">
        <v>80</v>
      </c>
      <c r="AW211" s="11" t="s">
        <v>31</v>
      </c>
      <c r="AX211" s="11" t="s">
        <v>70</v>
      </c>
      <c r="AY211" s="155" t="s">
        <v>115</v>
      </c>
    </row>
    <row r="212" spans="2:65" s="12" customFormat="1">
      <c r="B212" s="161"/>
      <c r="D212" s="148" t="s">
        <v>202</v>
      </c>
      <c r="E212" s="162" t="s">
        <v>1</v>
      </c>
      <c r="F212" s="163" t="s">
        <v>204</v>
      </c>
      <c r="H212" s="164">
        <v>268.8</v>
      </c>
      <c r="I212" s="165"/>
      <c r="L212" s="161"/>
      <c r="M212" s="166"/>
      <c r="T212" s="167"/>
      <c r="AT212" s="162" t="s">
        <v>202</v>
      </c>
      <c r="AU212" s="162" t="s">
        <v>80</v>
      </c>
      <c r="AV212" s="12" t="s">
        <v>139</v>
      </c>
      <c r="AW212" s="12" t="s">
        <v>31</v>
      </c>
      <c r="AX212" s="12" t="s">
        <v>78</v>
      </c>
      <c r="AY212" s="162" t="s">
        <v>115</v>
      </c>
    </row>
    <row r="213" spans="2:65" s="1" customFormat="1" ht="16.5" customHeight="1">
      <c r="B213" s="30"/>
      <c r="C213" s="174" t="s">
        <v>408</v>
      </c>
      <c r="D213" s="174" t="s">
        <v>308</v>
      </c>
      <c r="E213" s="175" t="s">
        <v>392</v>
      </c>
      <c r="F213" s="176" t="s">
        <v>393</v>
      </c>
      <c r="G213" s="177" t="s">
        <v>251</v>
      </c>
      <c r="H213" s="178">
        <v>8.8699999999999992</v>
      </c>
      <c r="I213" s="179">
        <v>5800</v>
      </c>
      <c r="J213" s="180">
        <f>ROUND(I213*H213,2)</f>
        <v>51446</v>
      </c>
      <c r="K213" s="176" t="s">
        <v>122</v>
      </c>
      <c r="L213" s="181"/>
      <c r="M213" s="182" t="s">
        <v>1</v>
      </c>
      <c r="N213" s="183" t="s">
        <v>41</v>
      </c>
      <c r="P213" s="145">
        <f>O213*H213</f>
        <v>0</v>
      </c>
      <c r="Q213" s="145">
        <v>0.55000000000000004</v>
      </c>
      <c r="R213" s="145">
        <f>Q213*H213</f>
        <v>4.8784999999999998</v>
      </c>
      <c r="S213" s="145">
        <v>0</v>
      </c>
      <c r="T213" s="146">
        <f>S213*H213</f>
        <v>0</v>
      </c>
      <c r="AR213" s="16" t="s">
        <v>311</v>
      </c>
      <c r="AT213" s="16" t="s">
        <v>308</v>
      </c>
      <c r="AU213" s="16" t="s">
        <v>80</v>
      </c>
      <c r="AY213" s="16" t="s">
        <v>115</v>
      </c>
      <c r="BE213" s="147">
        <f>IF(N213="základní",J213,0)</f>
        <v>51446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6" t="s">
        <v>78</v>
      </c>
      <c r="BK213" s="147">
        <f>ROUND(I213*H213,2)</f>
        <v>51446</v>
      </c>
      <c r="BL213" s="16" t="s">
        <v>265</v>
      </c>
      <c r="BM213" s="16" t="s">
        <v>409</v>
      </c>
    </row>
    <row r="214" spans="2:65" s="11" customFormat="1">
      <c r="B214" s="154"/>
      <c r="D214" s="148" t="s">
        <v>202</v>
      </c>
      <c r="F214" s="156" t="s">
        <v>410</v>
      </c>
      <c r="H214" s="157">
        <v>8.8699999999999992</v>
      </c>
      <c r="I214" s="158"/>
      <c r="L214" s="154"/>
      <c r="M214" s="159"/>
      <c r="T214" s="160"/>
      <c r="AT214" s="155" t="s">
        <v>202</v>
      </c>
      <c r="AU214" s="155" t="s">
        <v>80</v>
      </c>
      <c r="AV214" s="11" t="s">
        <v>80</v>
      </c>
      <c r="AW214" s="11" t="s">
        <v>4</v>
      </c>
      <c r="AX214" s="11" t="s">
        <v>78</v>
      </c>
      <c r="AY214" s="155" t="s">
        <v>115</v>
      </c>
    </row>
    <row r="215" spans="2:65" s="1" customFormat="1" ht="16.5" customHeight="1">
      <c r="B215" s="30"/>
      <c r="C215" s="136" t="s">
        <v>411</v>
      </c>
      <c r="D215" s="136" t="s">
        <v>118</v>
      </c>
      <c r="E215" s="137" t="s">
        <v>412</v>
      </c>
      <c r="F215" s="138" t="s">
        <v>413</v>
      </c>
      <c r="G215" s="139" t="s">
        <v>200</v>
      </c>
      <c r="H215" s="140">
        <v>268.8</v>
      </c>
      <c r="I215" s="141">
        <v>50</v>
      </c>
      <c r="J215" s="142">
        <f>ROUND(I215*H215,2)</f>
        <v>13440</v>
      </c>
      <c r="K215" s="138" t="s">
        <v>122</v>
      </c>
      <c r="L215" s="30"/>
      <c r="M215" s="143" t="s">
        <v>1</v>
      </c>
      <c r="N215" s="144" t="s">
        <v>41</v>
      </c>
      <c r="P215" s="145">
        <f>O215*H215</f>
        <v>0</v>
      </c>
      <c r="Q215" s="145">
        <v>0</v>
      </c>
      <c r="R215" s="145">
        <f>Q215*H215</f>
        <v>0</v>
      </c>
      <c r="S215" s="145">
        <v>1.7999999999999999E-2</v>
      </c>
      <c r="T215" s="146">
        <f>S215*H215</f>
        <v>4.8384</v>
      </c>
      <c r="AR215" s="16" t="s">
        <v>265</v>
      </c>
      <c r="AT215" s="16" t="s">
        <v>118</v>
      </c>
      <c r="AU215" s="16" t="s">
        <v>80</v>
      </c>
      <c r="AY215" s="16" t="s">
        <v>115</v>
      </c>
      <c r="BE215" s="147">
        <f>IF(N215="základní",J215,0)</f>
        <v>13440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6" t="s">
        <v>78</v>
      </c>
      <c r="BK215" s="147">
        <f>ROUND(I215*H215,2)</f>
        <v>13440</v>
      </c>
      <c r="BL215" s="16" t="s">
        <v>265</v>
      </c>
      <c r="BM215" s="16" t="s">
        <v>414</v>
      </c>
    </row>
    <row r="216" spans="2:65" s="11" customFormat="1">
      <c r="B216" s="154"/>
      <c r="D216" s="148" t="s">
        <v>202</v>
      </c>
      <c r="E216" s="155" t="s">
        <v>1</v>
      </c>
      <c r="F216" s="156" t="s">
        <v>246</v>
      </c>
      <c r="H216" s="157">
        <v>168</v>
      </c>
      <c r="I216" s="158"/>
      <c r="L216" s="154"/>
      <c r="M216" s="159"/>
      <c r="T216" s="160"/>
      <c r="AT216" s="155" t="s">
        <v>202</v>
      </c>
      <c r="AU216" s="155" t="s">
        <v>80</v>
      </c>
      <c r="AV216" s="11" t="s">
        <v>80</v>
      </c>
      <c r="AW216" s="11" t="s">
        <v>31</v>
      </c>
      <c r="AX216" s="11" t="s">
        <v>70</v>
      </c>
      <c r="AY216" s="155" t="s">
        <v>115</v>
      </c>
    </row>
    <row r="217" spans="2:65" s="11" customFormat="1">
      <c r="B217" s="154"/>
      <c r="D217" s="148" t="s">
        <v>202</v>
      </c>
      <c r="E217" s="155" t="s">
        <v>1</v>
      </c>
      <c r="F217" s="156" t="s">
        <v>247</v>
      </c>
      <c r="H217" s="157">
        <v>100.8</v>
      </c>
      <c r="I217" s="158"/>
      <c r="L217" s="154"/>
      <c r="M217" s="159"/>
      <c r="T217" s="160"/>
      <c r="AT217" s="155" t="s">
        <v>202</v>
      </c>
      <c r="AU217" s="155" t="s">
        <v>80</v>
      </c>
      <c r="AV217" s="11" t="s">
        <v>80</v>
      </c>
      <c r="AW217" s="11" t="s">
        <v>31</v>
      </c>
      <c r="AX217" s="11" t="s">
        <v>70</v>
      </c>
      <c r="AY217" s="155" t="s">
        <v>115</v>
      </c>
    </row>
    <row r="218" spans="2:65" s="12" customFormat="1">
      <c r="B218" s="161"/>
      <c r="D218" s="148" t="s">
        <v>202</v>
      </c>
      <c r="E218" s="162" t="s">
        <v>1</v>
      </c>
      <c r="F218" s="163" t="s">
        <v>204</v>
      </c>
      <c r="H218" s="164">
        <v>268.8</v>
      </c>
      <c r="I218" s="165"/>
      <c r="L218" s="161"/>
      <c r="M218" s="166"/>
      <c r="T218" s="167"/>
      <c r="AT218" s="162" t="s">
        <v>202</v>
      </c>
      <c r="AU218" s="162" t="s">
        <v>80</v>
      </c>
      <c r="AV218" s="12" t="s">
        <v>139</v>
      </c>
      <c r="AW218" s="12" t="s">
        <v>31</v>
      </c>
      <c r="AX218" s="12" t="s">
        <v>78</v>
      </c>
      <c r="AY218" s="162" t="s">
        <v>115</v>
      </c>
    </row>
    <row r="219" spans="2:65" s="1" customFormat="1" ht="16.5" customHeight="1">
      <c r="B219" s="30"/>
      <c r="C219" s="136" t="s">
        <v>415</v>
      </c>
      <c r="D219" s="136" t="s">
        <v>118</v>
      </c>
      <c r="E219" s="137" t="s">
        <v>416</v>
      </c>
      <c r="F219" s="138" t="s">
        <v>417</v>
      </c>
      <c r="G219" s="139" t="s">
        <v>200</v>
      </c>
      <c r="H219" s="140">
        <v>268.8</v>
      </c>
      <c r="I219" s="141">
        <v>40</v>
      </c>
      <c r="J219" s="142">
        <f>ROUND(I219*H219,2)</f>
        <v>10752</v>
      </c>
      <c r="K219" s="138" t="s">
        <v>122</v>
      </c>
      <c r="L219" s="30"/>
      <c r="M219" s="143" t="s">
        <v>1</v>
      </c>
      <c r="N219" s="144" t="s">
        <v>41</v>
      </c>
      <c r="P219" s="145">
        <f>O219*H219</f>
        <v>0</v>
      </c>
      <c r="Q219" s="145">
        <v>2.0000000000000001E-4</v>
      </c>
      <c r="R219" s="145">
        <f>Q219*H219</f>
        <v>5.3760000000000002E-2</v>
      </c>
      <c r="S219" s="145">
        <v>0</v>
      </c>
      <c r="T219" s="146">
        <f>S219*H219</f>
        <v>0</v>
      </c>
      <c r="AR219" s="16" t="s">
        <v>265</v>
      </c>
      <c r="AT219" s="16" t="s">
        <v>118</v>
      </c>
      <c r="AU219" s="16" t="s">
        <v>80</v>
      </c>
      <c r="AY219" s="16" t="s">
        <v>115</v>
      </c>
      <c r="BE219" s="147">
        <f>IF(N219="základní",J219,0)</f>
        <v>10752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6" t="s">
        <v>78</v>
      </c>
      <c r="BK219" s="147">
        <f>ROUND(I219*H219,2)</f>
        <v>10752</v>
      </c>
      <c r="BL219" s="16" t="s">
        <v>265</v>
      </c>
      <c r="BM219" s="16" t="s">
        <v>418</v>
      </c>
    </row>
    <row r="220" spans="2:65" s="1" customFormat="1" ht="16.5" customHeight="1">
      <c r="B220" s="30"/>
      <c r="C220" s="136" t="s">
        <v>419</v>
      </c>
      <c r="D220" s="136" t="s">
        <v>118</v>
      </c>
      <c r="E220" s="137" t="s">
        <v>420</v>
      </c>
      <c r="F220" s="138" t="s">
        <v>421</v>
      </c>
      <c r="G220" s="139" t="s">
        <v>262</v>
      </c>
      <c r="H220" s="140">
        <v>30</v>
      </c>
      <c r="I220" s="141">
        <v>200</v>
      </c>
      <c r="J220" s="142">
        <f>ROUND(I220*H220,2)</f>
        <v>6000</v>
      </c>
      <c r="K220" s="138" t="s">
        <v>122</v>
      </c>
      <c r="L220" s="30"/>
      <c r="M220" s="143" t="s">
        <v>1</v>
      </c>
      <c r="N220" s="144" t="s">
        <v>41</v>
      </c>
      <c r="P220" s="145">
        <f>O220*H220</f>
        <v>0</v>
      </c>
      <c r="Q220" s="145">
        <v>0</v>
      </c>
      <c r="R220" s="145">
        <f>Q220*H220</f>
        <v>0</v>
      </c>
      <c r="S220" s="145">
        <v>4.4999999999999998E-2</v>
      </c>
      <c r="T220" s="146">
        <f>S220*H220</f>
        <v>1.3499999999999999</v>
      </c>
      <c r="AR220" s="16" t="s">
        <v>265</v>
      </c>
      <c r="AT220" s="16" t="s">
        <v>118</v>
      </c>
      <c r="AU220" s="16" t="s">
        <v>80</v>
      </c>
      <c r="AY220" s="16" t="s">
        <v>115</v>
      </c>
      <c r="BE220" s="147">
        <f>IF(N220="základní",J220,0)</f>
        <v>6000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6" t="s">
        <v>78</v>
      </c>
      <c r="BK220" s="147">
        <f>ROUND(I220*H220,2)</f>
        <v>6000</v>
      </c>
      <c r="BL220" s="16" t="s">
        <v>265</v>
      </c>
      <c r="BM220" s="16" t="s">
        <v>422</v>
      </c>
    </row>
    <row r="221" spans="2:65" s="11" customFormat="1">
      <c r="B221" s="154"/>
      <c r="D221" s="148" t="s">
        <v>202</v>
      </c>
      <c r="E221" s="155" t="s">
        <v>1</v>
      </c>
      <c r="F221" s="156" t="s">
        <v>423</v>
      </c>
      <c r="H221" s="157">
        <v>30</v>
      </c>
      <c r="I221" s="158"/>
      <c r="L221" s="154"/>
      <c r="M221" s="159"/>
      <c r="T221" s="160"/>
      <c r="AT221" s="155" t="s">
        <v>202</v>
      </c>
      <c r="AU221" s="155" t="s">
        <v>80</v>
      </c>
      <c r="AV221" s="11" t="s">
        <v>80</v>
      </c>
      <c r="AW221" s="11" t="s">
        <v>31</v>
      </c>
      <c r="AX221" s="11" t="s">
        <v>70</v>
      </c>
      <c r="AY221" s="155" t="s">
        <v>115</v>
      </c>
    </row>
    <row r="222" spans="2:65" s="12" customFormat="1">
      <c r="B222" s="161"/>
      <c r="D222" s="148" t="s">
        <v>202</v>
      </c>
      <c r="E222" s="162" t="s">
        <v>1</v>
      </c>
      <c r="F222" s="163" t="s">
        <v>204</v>
      </c>
      <c r="H222" s="164">
        <v>30</v>
      </c>
      <c r="I222" s="165"/>
      <c r="L222" s="161"/>
      <c r="M222" s="166"/>
      <c r="T222" s="167"/>
      <c r="AT222" s="162" t="s">
        <v>202</v>
      </c>
      <c r="AU222" s="162" t="s">
        <v>80</v>
      </c>
      <c r="AV222" s="12" t="s">
        <v>139</v>
      </c>
      <c r="AW222" s="12" t="s">
        <v>31</v>
      </c>
      <c r="AX222" s="12" t="s">
        <v>78</v>
      </c>
      <c r="AY222" s="162" t="s">
        <v>115</v>
      </c>
    </row>
    <row r="223" spans="2:65" s="1" customFormat="1" ht="16.5" customHeight="1">
      <c r="B223" s="30"/>
      <c r="C223" s="136" t="s">
        <v>424</v>
      </c>
      <c r="D223" s="136" t="s">
        <v>118</v>
      </c>
      <c r="E223" s="137" t="s">
        <v>425</v>
      </c>
      <c r="F223" s="138" t="s">
        <v>426</v>
      </c>
      <c r="G223" s="139" t="s">
        <v>262</v>
      </c>
      <c r="H223" s="140">
        <v>30</v>
      </c>
      <c r="I223" s="141">
        <v>700</v>
      </c>
      <c r="J223" s="142">
        <f>ROUND(I223*H223,2)</f>
        <v>21000</v>
      </c>
      <c r="K223" s="138" t="s">
        <v>122</v>
      </c>
      <c r="L223" s="30"/>
      <c r="M223" s="143" t="s">
        <v>1</v>
      </c>
      <c r="N223" s="144" t="s">
        <v>41</v>
      </c>
      <c r="P223" s="145">
        <f>O223*H223</f>
        <v>0</v>
      </c>
      <c r="Q223" s="145">
        <v>3.6400000000000002E-2</v>
      </c>
      <c r="R223" s="145">
        <f>Q223*H223</f>
        <v>1.0920000000000001</v>
      </c>
      <c r="S223" s="145">
        <v>0</v>
      </c>
      <c r="T223" s="146">
        <f>S223*H223</f>
        <v>0</v>
      </c>
      <c r="AR223" s="16" t="s">
        <v>265</v>
      </c>
      <c r="AT223" s="16" t="s">
        <v>118</v>
      </c>
      <c r="AU223" s="16" t="s">
        <v>80</v>
      </c>
      <c r="AY223" s="16" t="s">
        <v>115</v>
      </c>
      <c r="BE223" s="147">
        <f>IF(N223="základní",J223,0)</f>
        <v>21000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6" t="s">
        <v>78</v>
      </c>
      <c r="BK223" s="147">
        <f>ROUND(I223*H223,2)</f>
        <v>21000</v>
      </c>
      <c r="BL223" s="16" t="s">
        <v>265</v>
      </c>
      <c r="BM223" s="16" t="s">
        <v>427</v>
      </c>
    </row>
    <row r="224" spans="2:65" s="1" customFormat="1" ht="16.5" customHeight="1">
      <c r="B224" s="30"/>
      <c r="C224" s="136" t="s">
        <v>428</v>
      </c>
      <c r="D224" s="136" t="s">
        <v>118</v>
      </c>
      <c r="E224" s="137" t="s">
        <v>429</v>
      </c>
      <c r="F224" s="138" t="s">
        <v>430</v>
      </c>
      <c r="G224" s="139" t="s">
        <v>317</v>
      </c>
      <c r="H224" s="184">
        <f>(J223+J220+J219+J215+J213+J209+J208+J205+J203+J200+J192+J186+J182+J181+J178+J175+J172+J170+J168+J166+J162+J161)/100</f>
        <v>5969.6360000000013</v>
      </c>
      <c r="I224" s="141">
        <v>6</v>
      </c>
      <c r="J224" s="142">
        <f>ROUND(I224*H224,2)</f>
        <v>35817.82</v>
      </c>
      <c r="K224" s="138" t="s">
        <v>122</v>
      </c>
      <c r="L224" s="30"/>
      <c r="M224" s="143" t="s">
        <v>1</v>
      </c>
      <c r="N224" s="144" t="s">
        <v>41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6" t="s">
        <v>265</v>
      </c>
      <c r="AT224" s="16" t="s">
        <v>118</v>
      </c>
      <c r="AU224" s="16" t="s">
        <v>80</v>
      </c>
      <c r="AY224" s="16" t="s">
        <v>115</v>
      </c>
      <c r="BE224" s="147">
        <f>IF(N224="základní",J224,0)</f>
        <v>35817.82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6" t="s">
        <v>78</v>
      </c>
      <c r="BK224" s="147">
        <f>ROUND(I224*H224,2)</f>
        <v>35817.82</v>
      </c>
      <c r="BL224" s="16" t="s">
        <v>265</v>
      </c>
      <c r="BM224" s="16" t="s">
        <v>431</v>
      </c>
    </row>
    <row r="225" spans="2:65" s="10" customFormat="1" ht="22.9" customHeight="1">
      <c r="B225" s="124"/>
      <c r="D225" s="125" t="s">
        <v>69</v>
      </c>
      <c r="E225" s="134" t="s">
        <v>432</v>
      </c>
      <c r="F225" s="134" t="s">
        <v>433</v>
      </c>
      <c r="I225" s="127"/>
      <c r="J225" s="135">
        <f>BK225</f>
        <v>107520</v>
      </c>
      <c r="L225" s="124"/>
      <c r="M225" s="129"/>
      <c r="P225" s="130">
        <f>SUM(P226:P230)</f>
        <v>0</v>
      </c>
      <c r="R225" s="130">
        <f>SUM(R226:R230)</f>
        <v>0</v>
      </c>
      <c r="T225" s="131">
        <f>SUM(T226:T230)</f>
        <v>0</v>
      </c>
      <c r="AR225" s="125" t="s">
        <v>80</v>
      </c>
      <c r="AT225" s="132" t="s">
        <v>69</v>
      </c>
      <c r="AU225" s="132" t="s">
        <v>78</v>
      </c>
      <c r="AY225" s="125" t="s">
        <v>115</v>
      </c>
      <c r="BK225" s="133">
        <f>SUM(BK226:BK230)</f>
        <v>107520</v>
      </c>
    </row>
    <row r="226" spans="2:65" s="1" customFormat="1" ht="16.5" customHeight="1">
      <c r="B226" s="30"/>
      <c r="C226" s="136" t="s">
        <v>434</v>
      </c>
      <c r="D226" s="136" t="s">
        <v>118</v>
      </c>
      <c r="E226" s="137" t="s">
        <v>435</v>
      </c>
      <c r="F226" s="138" t="s">
        <v>436</v>
      </c>
      <c r="G226" s="139" t="s">
        <v>200</v>
      </c>
      <c r="H226" s="140">
        <v>268.8</v>
      </c>
      <c r="I226" s="141">
        <v>400</v>
      </c>
      <c r="J226" s="142">
        <f>ROUND(I226*H226,2)</f>
        <v>107520</v>
      </c>
      <c r="K226" s="138" t="s">
        <v>235</v>
      </c>
      <c r="L226" s="30"/>
      <c r="M226" s="143" t="s">
        <v>1</v>
      </c>
      <c r="N226" s="144" t="s">
        <v>41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6" t="s">
        <v>265</v>
      </c>
      <c r="AT226" s="16" t="s">
        <v>118</v>
      </c>
      <c r="AU226" s="16" t="s">
        <v>80</v>
      </c>
      <c r="AY226" s="16" t="s">
        <v>115</v>
      </c>
      <c r="BE226" s="147">
        <f>IF(N226="základní",J226,0)</f>
        <v>107520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6" t="s">
        <v>78</v>
      </c>
      <c r="BK226" s="147">
        <f>ROUND(I226*H226,2)</f>
        <v>107520</v>
      </c>
      <c r="BL226" s="16" t="s">
        <v>265</v>
      </c>
      <c r="BM226" s="16" t="s">
        <v>437</v>
      </c>
    </row>
    <row r="227" spans="2:65" s="1" customFormat="1" ht="19.5">
      <c r="B227" s="30"/>
      <c r="D227" s="148" t="s">
        <v>125</v>
      </c>
      <c r="F227" s="149" t="s">
        <v>438</v>
      </c>
      <c r="I227" s="83"/>
      <c r="L227" s="30"/>
      <c r="M227" s="150"/>
      <c r="T227" s="49"/>
      <c r="AT227" s="16" t="s">
        <v>125</v>
      </c>
      <c r="AU227" s="16" t="s">
        <v>80</v>
      </c>
    </row>
    <row r="228" spans="2:65" s="11" customFormat="1">
      <c r="B228" s="154"/>
      <c r="D228" s="148" t="s">
        <v>202</v>
      </c>
      <c r="E228" s="155" t="s">
        <v>1</v>
      </c>
      <c r="F228" s="156" t="s">
        <v>246</v>
      </c>
      <c r="H228" s="157">
        <v>168</v>
      </c>
      <c r="I228" s="158"/>
      <c r="L228" s="154"/>
      <c r="M228" s="159"/>
      <c r="T228" s="160"/>
      <c r="AT228" s="155" t="s">
        <v>202</v>
      </c>
      <c r="AU228" s="155" t="s">
        <v>80</v>
      </c>
      <c r="AV228" s="11" t="s">
        <v>80</v>
      </c>
      <c r="AW228" s="11" t="s">
        <v>31</v>
      </c>
      <c r="AX228" s="11" t="s">
        <v>70</v>
      </c>
      <c r="AY228" s="155" t="s">
        <v>115</v>
      </c>
    </row>
    <row r="229" spans="2:65" s="11" customFormat="1">
      <c r="B229" s="154"/>
      <c r="D229" s="148" t="s">
        <v>202</v>
      </c>
      <c r="E229" s="155" t="s">
        <v>1</v>
      </c>
      <c r="F229" s="156" t="s">
        <v>247</v>
      </c>
      <c r="H229" s="157">
        <v>100.8</v>
      </c>
      <c r="I229" s="158"/>
      <c r="L229" s="154"/>
      <c r="M229" s="159"/>
      <c r="T229" s="160"/>
      <c r="AT229" s="155" t="s">
        <v>202</v>
      </c>
      <c r="AU229" s="155" t="s">
        <v>80</v>
      </c>
      <c r="AV229" s="11" t="s">
        <v>80</v>
      </c>
      <c r="AW229" s="11" t="s">
        <v>31</v>
      </c>
      <c r="AX229" s="11" t="s">
        <v>70</v>
      </c>
      <c r="AY229" s="155" t="s">
        <v>115</v>
      </c>
    </row>
    <row r="230" spans="2:65" s="12" customFormat="1">
      <c r="B230" s="161"/>
      <c r="D230" s="148" t="s">
        <v>202</v>
      </c>
      <c r="E230" s="162" t="s">
        <v>1</v>
      </c>
      <c r="F230" s="163" t="s">
        <v>204</v>
      </c>
      <c r="H230" s="164">
        <v>268.8</v>
      </c>
      <c r="I230" s="165"/>
      <c r="L230" s="161"/>
      <c r="M230" s="166"/>
      <c r="T230" s="167"/>
      <c r="AT230" s="162" t="s">
        <v>202</v>
      </c>
      <c r="AU230" s="162" t="s">
        <v>80</v>
      </c>
      <c r="AV230" s="12" t="s">
        <v>139</v>
      </c>
      <c r="AW230" s="12" t="s">
        <v>31</v>
      </c>
      <c r="AX230" s="12" t="s">
        <v>78</v>
      </c>
      <c r="AY230" s="162" t="s">
        <v>115</v>
      </c>
    </row>
    <row r="231" spans="2:65" s="10" customFormat="1" ht="22.9" customHeight="1">
      <c r="B231" s="124"/>
      <c r="D231" s="125" t="s">
        <v>69</v>
      </c>
      <c r="E231" s="134" t="s">
        <v>439</v>
      </c>
      <c r="F231" s="134" t="s">
        <v>440</v>
      </c>
      <c r="I231" s="127"/>
      <c r="J231" s="135">
        <f>BK231</f>
        <v>15474.4</v>
      </c>
      <c r="L231" s="124"/>
      <c r="M231" s="129"/>
      <c r="P231" s="130">
        <f>SUM(P232:P235)</f>
        <v>0</v>
      </c>
      <c r="R231" s="130">
        <f>SUM(R232:R235)</f>
        <v>0.13073200000000001</v>
      </c>
      <c r="T231" s="131">
        <f>SUM(T232:T235)</f>
        <v>0</v>
      </c>
      <c r="AR231" s="125" t="s">
        <v>80</v>
      </c>
      <c r="AT231" s="132" t="s">
        <v>69</v>
      </c>
      <c r="AU231" s="132" t="s">
        <v>78</v>
      </c>
      <c r="AY231" s="125" t="s">
        <v>115</v>
      </c>
      <c r="BK231" s="133">
        <f>SUM(BK232:BK235)</f>
        <v>15474.4</v>
      </c>
    </row>
    <row r="232" spans="2:65" s="1" customFormat="1" ht="16.5" customHeight="1">
      <c r="B232" s="30"/>
      <c r="C232" s="136" t="s">
        <v>441</v>
      </c>
      <c r="D232" s="136" t="s">
        <v>118</v>
      </c>
      <c r="E232" s="137" t="s">
        <v>442</v>
      </c>
      <c r="F232" s="138" t="s">
        <v>443</v>
      </c>
      <c r="G232" s="139" t="s">
        <v>200</v>
      </c>
      <c r="H232" s="140">
        <v>266.8</v>
      </c>
      <c r="I232" s="141">
        <v>20</v>
      </c>
      <c r="J232" s="142">
        <f>ROUND(I232*H232,2)</f>
        <v>5336</v>
      </c>
      <c r="K232" s="138" t="s">
        <v>122</v>
      </c>
      <c r="L232" s="30"/>
      <c r="M232" s="143" t="s">
        <v>1</v>
      </c>
      <c r="N232" s="144" t="s">
        <v>41</v>
      </c>
      <c r="P232" s="145">
        <f>O232*H232</f>
        <v>0</v>
      </c>
      <c r="Q232" s="145">
        <v>2.0000000000000001E-4</v>
      </c>
      <c r="R232" s="145">
        <f>Q232*H232</f>
        <v>5.3360000000000005E-2</v>
      </c>
      <c r="S232" s="145">
        <v>0</v>
      </c>
      <c r="T232" s="146">
        <f>S232*H232</f>
        <v>0</v>
      </c>
      <c r="AR232" s="16" t="s">
        <v>265</v>
      </c>
      <c r="AT232" s="16" t="s">
        <v>118</v>
      </c>
      <c r="AU232" s="16" t="s">
        <v>80</v>
      </c>
      <c r="AY232" s="16" t="s">
        <v>115</v>
      </c>
      <c r="BE232" s="147">
        <f>IF(N232="základní",J232,0)</f>
        <v>5336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6" t="s">
        <v>78</v>
      </c>
      <c r="BK232" s="147">
        <f>ROUND(I232*H232,2)</f>
        <v>5336</v>
      </c>
      <c r="BL232" s="16" t="s">
        <v>265</v>
      </c>
      <c r="BM232" s="16" t="s">
        <v>444</v>
      </c>
    </row>
    <row r="233" spans="2:65" s="11" customFormat="1">
      <c r="B233" s="154"/>
      <c r="D233" s="148" t="s">
        <v>202</v>
      </c>
      <c r="E233" s="155" t="s">
        <v>1</v>
      </c>
      <c r="F233" s="156" t="s">
        <v>445</v>
      </c>
      <c r="H233" s="157">
        <v>266.8</v>
      </c>
      <c r="I233" s="158"/>
      <c r="L233" s="154"/>
      <c r="M233" s="159"/>
      <c r="T233" s="160"/>
      <c r="AT233" s="155" t="s">
        <v>202</v>
      </c>
      <c r="AU233" s="155" t="s">
        <v>80</v>
      </c>
      <c r="AV233" s="11" t="s">
        <v>80</v>
      </c>
      <c r="AW233" s="11" t="s">
        <v>31</v>
      </c>
      <c r="AX233" s="11" t="s">
        <v>70</v>
      </c>
      <c r="AY233" s="155" t="s">
        <v>115</v>
      </c>
    </row>
    <row r="234" spans="2:65" s="12" customFormat="1">
      <c r="B234" s="161"/>
      <c r="D234" s="148" t="s">
        <v>202</v>
      </c>
      <c r="E234" s="162" t="s">
        <v>1</v>
      </c>
      <c r="F234" s="163" t="s">
        <v>204</v>
      </c>
      <c r="H234" s="164">
        <v>266.8</v>
      </c>
      <c r="I234" s="165"/>
      <c r="L234" s="161"/>
      <c r="M234" s="166"/>
      <c r="T234" s="167"/>
      <c r="AT234" s="162" t="s">
        <v>202</v>
      </c>
      <c r="AU234" s="162" t="s">
        <v>80</v>
      </c>
      <c r="AV234" s="12" t="s">
        <v>139</v>
      </c>
      <c r="AW234" s="12" t="s">
        <v>31</v>
      </c>
      <c r="AX234" s="12" t="s">
        <v>78</v>
      </c>
      <c r="AY234" s="162" t="s">
        <v>115</v>
      </c>
    </row>
    <row r="235" spans="2:65" s="1" customFormat="1" ht="16.5" customHeight="1">
      <c r="B235" s="30"/>
      <c r="C235" s="136" t="s">
        <v>446</v>
      </c>
      <c r="D235" s="136" t="s">
        <v>118</v>
      </c>
      <c r="E235" s="137" t="s">
        <v>447</v>
      </c>
      <c r="F235" s="138" t="s">
        <v>448</v>
      </c>
      <c r="G235" s="139" t="s">
        <v>200</v>
      </c>
      <c r="H235" s="140">
        <v>266.8</v>
      </c>
      <c r="I235" s="141">
        <v>38</v>
      </c>
      <c r="J235" s="142">
        <f>ROUND(I235*H235,2)</f>
        <v>10138.4</v>
      </c>
      <c r="K235" s="138" t="s">
        <v>122</v>
      </c>
      <c r="L235" s="30"/>
      <c r="M235" s="143" t="s">
        <v>1</v>
      </c>
      <c r="N235" s="144" t="s">
        <v>41</v>
      </c>
      <c r="P235" s="145">
        <f>O235*H235</f>
        <v>0</v>
      </c>
      <c r="Q235" s="145">
        <v>2.9E-4</v>
      </c>
      <c r="R235" s="145">
        <f>Q235*H235</f>
        <v>7.737200000000001E-2</v>
      </c>
      <c r="S235" s="145">
        <v>0</v>
      </c>
      <c r="T235" s="146">
        <f>S235*H235</f>
        <v>0</v>
      </c>
      <c r="AR235" s="16" t="s">
        <v>265</v>
      </c>
      <c r="AT235" s="16" t="s">
        <v>118</v>
      </c>
      <c r="AU235" s="16" t="s">
        <v>80</v>
      </c>
      <c r="AY235" s="16" t="s">
        <v>115</v>
      </c>
      <c r="BE235" s="147">
        <f>IF(N235="základní",J235,0)</f>
        <v>10138.4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6" t="s">
        <v>78</v>
      </c>
      <c r="BK235" s="147">
        <f>ROUND(I235*H235,2)</f>
        <v>10138.4</v>
      </c>
      <c r="BL235" s="16" t="s">
        <v>265</v>
      </c>
      <c r="BM235" s="16" t="s">
        <v>449</v>
      </c>
    </row>
    <row r="236" spans="2:65" s="10" customFormat="1" ht="25.9" customHeight="1">
      <c r="B236" s="124"/>
      <c r="D236" s="125" t="s">
        <v>69</v>
      </c>
      <c r="E236" s="126" t="s">
        <v>450</v>
      </c>
      <c r="F236" s="126" t="s">
        <v>450</v>
      </c>
      <c r="I236" s="127"/>
      <c r="J236" s="128">
        <f>BK236</f>
        <v>43350</v>
      </c>
      <c r="L236" s="124"/>
      <c r="M236" s="129"/>
      <c r="P236" s="130">
        <f>P237</f>
        <v>0</v>
      </c>
      <c r="R236" s="130">
        <f>R237</f>
        <v>0</v>
      </c>
      <c r="T236" s="131">
        <f>T237</f>
        <v>0</v>
      </c>
      <c r="AR236" s="125" t="s">
        <v>139</v>
      </c>
      <c r="AT236" s="132" t="s">
        <v>69</v>
      </c>
      <c r="AU236" s="132" t="s">
        <v>70</v>
      </c>
      <c r="AY236" s="125" t="s">
        <v>115</v>
      </c>
      <c r="BK236" s="133">
        <f>BK237</f>
        <v>43350</v>
      </c>
    </row>
    <row r="237" spans="2:65" s="10" customFormat="1" ht="22.9" customHeight="1">
      <c r="B237" s="124"/>
      <c r="D237" s="125" t="s">
        <v>69</v>
      </c>
      <c r="E237" s="134" t="s">
        <v>451</v>
      </c>
      <c r="F237" s="134" t="s">
        <v>452</v>
      </c>
      <c r="I237" s="127"/>
      <c r="J237" s="135">
        <f>BK237</f>
        <v>43350</v>
      </c>
      <c r="L237" s="124"/>
      <c r="M237" s="129"/>
      <c r="P237" s="130">
        <f>SUM(P238:P254)</f>
        <v>0</v>
      </c>
      <c r="R237" s="130">
        <f>SUM(R238:R254)</f>
        <v>0</v>
      </c>
      <c r="T237" s="131">
        <f>SUM(T238:T254)</f>
        <v>0</v>
      </c>
      <c r="AR237" s="125" t="s">
        <v>139</v>
      </c>
      <c r="AT237" s="132" t="s">
        <v>69</v>
      </c>
      <c r="AU237" s="132" t="s">
        <v>78</v>
      </c>
      <c r="AY237" s="125" t="s">
        <v>115</v>
      </c>
      <c r="BK237" s="133">
        <f>SUM(BK238:BK254)</f>
        <v>43350</v>
      </c>
    </row>
    <row r="238" spans="2:65" s="1" customFormat="1" ht="22.5" customHeight="1">
      <c r="B238" s="30"/>
      <c r="C238" s="136" t="s">
        <v>453</v>
      </c>
      <c r="D238" s="136" t="s">
        <v>118</v>
      </c>
      <c r="E238" s="137" t="s">
        <v>454</v>
      </c>
      <c r="F238" s="138" t="s">
        <v>455</v>
      </c>
      <c r="G238" s="139" t="s">
        <v>200</v>
      </c>
      <c r="H238" s="140">
        <v>42</v>
      </c>
      <c r="I238" s="141">
        <v>800</v>
      </c>
      <c r="J238" s="142">
        <f>ROUND(I238*H238,2)</f>
        <v>33600</v>
      </c>
      <c r="K238" s="138" t="s">
        <v>235</v>
      </c>
      <c r="L238" s="30"/>
      <c r="M238" s="143" t="s">
        <v>1</v>
      </c>
      <c r="N238" s="144" t="s">
        <v>41</v>
      </c>
      <c r="P238" s="145">
        <f>O238*H238</f>
        <v>0</v>
      </c>
      <c r="Q238" s="145">
        <v>0</v>
      </c>
      <c r="R238" s="145">
        <f>Q238*H238</f>
        <v>0</v>
      </c>
      <c r="S238" s="145">
        <v>0</v>
      </c>
      <c r="T238" s="146">
        <f>S238*H238</f>
        <v>0</v>
      </c>
      <c r="AR238" s="16" t="s">
        <v>456</v>
      </c>
      <c r="AT238" s="16" t="s">
        <v>118</v>
      </c>
      <c r="AU238" s="16" t="s">
        <v>80</v>
      </c>
      <c r="AY238" s="16" t="s">
        <v>115</v>
      </c>
      <c r="BE238" s="147">
        <f>IF(N238="základní",J238,0)</f>
        <v>33600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6" t="s">
        <v>78</v>
      </c>
      <c r="BK238" s="147">
        <f>ROUND(I238*H238,2)</f>
        <v>33600</v>
      </c>
      <c r="BL238" s="16" t="s">
        <v>456</v>
      </c>
      <c r="BM238" s="16" t="s">
        <v>457</v>
      </c>
    </row>
    <row r="239" spans="2:65" s="1" customFormat="1" ht="117">
      <c r="B239" s="30"/>
      <c r="D239" s="148" t="s">
        <v>125</v>
      </c>
      <c r="F239" s="149" t="s">
        <v>458</v>
      </c>
      <c r="I239" s="83"/>
      <c r="L239" s="30"/>
      <c r="M239" s="150"/>
      <c r="T239" s="49"/>
      <c r="AT239" s="16" t="s">
        <v>125</v>
      </c>
      <c r="AU239" s="16" t="s">
        <v>80</v>
      </c>
    </row>
    <row r="240" spans="2:65" s="13" customFormat="1">
      <c r="B240" s="168"/>
      <c r="D240" s="148" t="s">
        <v>202</v>
      </c>
      <c r="E240" s="169" t="s">
        <v>1</v>
      </c>
      <c r="F240" s="170" t="s">
        <v>253</v>
      </c>
      <c r="H240" s="169" t="s">
        <v>1</v>
      </c>
      <c r="I240" s="171"/>
      <c r="L240" s="168"/>
      <c r="M240" s="172"/>
      <c r="T240" s="173"/>
      <c r="AT240" s="169" t="s">
        <v>202</v>
      </c>
      <c r="AU240" s="169" t="s">
        <v>80</v>
      </c>
      <c r="AV240" s="13" t="s">
        <v>78</v>
      </c>
      <c r="AW240" s="13" t="s">
        <v>31</v>
      </c>
      <c r="AX240" s="13" t="s">
        <v>70</v>
      </c>
      <c r="AY240" s="169" t="s">
        <v>115</v>
      </c>
    </row>
    <row r="241" spans="2:65" s="11" customFormat="1">
      <c r="B241" s="154"/>
      <c r="D241" s="148" t="s">
        <v>202</v>
      </c>
      <c r="E241" s="155" t="s">
        <v>1</v>
      </c>
      <c r="F241" s="156" t="s">
        <v>459</v>
      </c>
      <c r="H241" s="157">
        <v>42</v>
      </c>
      <c r="I241" s="158"/>
      <c r="L241" s="154"/>
      <c r="M241" s="159"/>
      <c r="T241" s="160"/>
      <c r="AT241" s="155" t="s">
        <v>202</v>
      </c>
      <c r="AU241" s="155" t="s">
        <v>80</v>
      </c>
      <c r="AV241" s="11" t="s">
        <v>80</v>
      </c>
      <c r="AW241" s="11" t="s">
        <v>31</v>
      </c>
      <c r="AX241" s="11" t="s">
        <v>70</v>
      </c>
      <c r="AY241" s="155" t="s">
        <v>115</v>
      </c>
    </row>
    <row r="242" spans="2:65" s="12" customFormat="1">
      <c r="B242" s="161"/>
      <c r="D242" s="148" t="s">
        <v>202</v>
      </c>
      <c r="E242" s="162" t="s">
        <v>1</v>
      </c>
      <c r="F242" s="163" t="s">
        <v>204</v>
      </c>
      <c r="H242" s="164">
        <v>42</v>
      </c>
      <c r="I242" s="165"/>
      <c r="L242" s="161"/>
      <c r="M242" s="166"/>
      <c r="T242" s="167"/>
      <c r="AT242" s="162" t="s">
        <v>202</v>
      </c>
      <c r="AU242" s="162" t="s">
        <v>80</v>
      </c>
      <c r="AV242" s="12" t="s">
        <v>139</v>
      </c>
      <c r="AW242" s="12" t="s">
        <v>31</v>
      </c>
      <c r="AX242" s="12" t="s">
        <v>78</v>
      </c>
      <c r="AY242" s="162" t="s">
        <v>115</v>
      </c>
    </row>
    <row r="243" spans="2:65" s="1" customFormat="1" ht="16.5" customHeight="1">
      <c r="B243" s="30"/>
      <c r="C243" s="136" t="s">
        <v>460</v>
      </c>
      <c r="D243" s="136" t="s">
        <v>118</v>
      </c>
      <c r="E243" s="137" t="s">
        <v>461</v>
      </c>
      <c r="F243" s="138" t="s">
        <v>462</v>
      </c>
      <c r="G243" s="139" t="s">
        <v>200</v>
      </c>
      <c r="H243" s="140">
        <v>15</v>
      </c>
      <c r="I243" s="141">
        <v>50</v>
      </c>
      <c r="J243" s="142">
        <f>ROUND(I243*H243,2)</f>
        <v>750</v>
      </c>
      <c r="K243" s="138" t="s">
        <v>235</v>
      </c>
      <c r="L243" s="30"/>
      <c r="M243" s="143" t="s">
        <v>1</v>
      </c>
      <c r="N243" s="144" t="s">
        <v>41</v>
      </c>
      <c r="P243" s="145">
        <f>O243*H243</f>
        <v>0</v>
      </c>
      <c r="Q243" s="145">
        <v>0</v>
      </c>
      <c r="R243" s="145">
        <f>Q243*H243</f>
        <v>0</v>
      </c>
      <c r="S243" s="145">
        <v>0</v>
      </c>
      <c r="T243" s="146">
        <f>S243*H243</f>
        <v>0</v>
      </c>
      <c r="AR243" s="16" t="s">
        <v>456</v>
      </c>
      <c r="AT243" s="16" t="s">
        <v>118</v>
      </c>
      <c r="AU243" s="16" t="s">
        <v>80</v>
      </c>
      <c r="AY243" s="16" t="s">
        <v>115</v>
      </c>
      <c r="BE243" s="147">
        <f>IF(N243="základní",J243,0)</f>
        <v>750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6" t="s">
        <v>78</v>
      </c>
      <c r="BK243" s="147">
        <f>ROUND(I243*H243,2)</f>
        <v>750</v>
      </c>
      <c r="BL243" s="16" t="s">
        <v>456</v>
      </c>
      <c r="BM243" s="16" t="s">
        <v>463</v>
      </c>
    </row>
    <row r="244" spans="2:65" s="1" customFormat="1" ht="48.75">
      <c r="B244" s="30"/>
      <c r="D244" s="148" t="s">
        <v>125</v>
      </c>
      <c r="F244" s="149" t="s">
        <v>464</v>
      </c>
      <c r="I244" s="83"/>
      <c r="L244" s="30"/>
      <c r="M244" s="150"/>
      <c r="T244" s="49"/>
      <c r="AT244" s="16" t="s">
        <v>125</v>
      </c>
      <c r="AU244" s="16" t="s">
        <v>80</v>
      </c>
    </row>
    <row r="245" spans="2:65" s="11" customFormat="1">
      <c r="B245" s="154"/>
      <c r="D245" s="148" t="s">
        <v>202</v>
      </c>
      <c r="E245" s="155" t="s">
        <v>1</v>
      </c>
      <c r="F245" s="156" t="s">
        <v>465</v>
      </c>
      <c r="H245" s="157">
        <v>15</v>
      </c>
      <c r="I245" s="158"/>
      <c r="L245" s="154"/>
      <c r="M245" s="159"/>
      <c r="T245" s="160"/>
      <c r="AT245" s="155" t="s">
        <v>202</v>
      </c>
      <c r="AU245" s="155" t="s">
        <v>80</v>
      </c>
      <c r="AV245" s="11" t="s">
        <v>80</v>
      </c>
      <c r="AW245" s="11" t="s">
        <v>31</v>
      </c>
      <c r="AX245" s="11" t="s">
        <v>70</v>
      </c>
      <c r="AY245" s="155" t="s">
        <v>115</v>
      </c>
    </row>
    <row r="246" spans="2:65" s="12" customFormat="1">
      <c r="B246" s="161"/>
      <c r="D246" s="148" t="s">
        <v>202</v>
      </c>
      <c r="E246" s="162" t="s">
        <v>1</v>
      </c>
      <c r="F246" s="163" t="s">
        <v>204</v>
      </c>
      <c r="H246" s="164">
        <v>15</v>
      </c>
      <c r="I246" s="165"/>
      <c r="L246" s="161"/>
      <c r="M246" s="166"/>
      <c r="T246" s="167"/>
      <c r="AT246" s="162" t="s">
        <v>202</v>
      </c>
      <c r="AU246" s="162" t="s">
        <v>80</v>
      </c>
      <c r="AV246" s="12" t="s">
        <v>139</v>
      </c>
      <c r="AW246" s="12" t="s">
        <v>31</v>
      </c>
      <c r="AX246" s="12" t="s">
        <v>78</v>
      </c>
      <c r="AY246" s="162" t="s">
        <v>115</v>
      </c>
    </row>
    <row r="247" spans="2:65" s="1" customFormat="1" ht="16.5" customHeight="1">
      <c r="B247" s="30"/>
      <c r="C247" s="136" t="s">
        <v>466</v>
      </c>
      <c r="D247" s="136" t="s">
        <v>118</v>
      </c>
      <c r="E247" s="137" t="s">
        <v>467</v>
      </c>
      <c r="F247" s="138" t="s">
        <v>468</v>
      </c>
      <c r="G247" s="139" t="s">
        <v>200</v>
      </c>
      <c r="H247" s="140">
        <v>25</v>
      </c>
      <c r="I247" s="141">
        <v>150</v>
      </c>
      <c r="J247" s="142">
        <f>ROUND(I247*H247,2)</f>
        <v>3750</v>
      </c>
      <c r="K247" s="138" t="s">
        <v>235</v>
      </c>
      <c r="L247" s="30"/>
      <c r="M247" s="143" t="s">
        <v>1</v>
      </c>
      <c r="N247" s="144" t="s">
        <v>41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AR247" s="16" t="s">
        <v>456</v>
      </c>
      <c r="AT247" s="16" t="s">
        <v>118</v>
      </c>
      <c r="AU247" s="16" t="s">
        <v>80</v>
      </c>
      <c r="AY247" s="16" t="s">
        <v>115</v>
      </c>
      <c r="BE247" s="147">
        <f>IF(N247="základní",J247,0)</f>
        <v>3750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6" t="s">
        <v>78</v>
      </c>
      <c r="BK247" s="147">
        <f>ROUND(I247*H247,2)</f>
        <v>3750</v>
      </c>
      <c r="BL247" s="16" t="s">
        <v>456</v>
      </c>
      <c r="BM247" s="16" t="s">
        <v>469</v>
      </c>
    </row>
    <row r="248" spans="2:65" s="1" customFormat="1" ht="39">
      <c r="B248" s="30"/>
      <c r="D248" s="148" t="s">
        <v>125</v>
      </c>
      <c r="F248" s="149" t="s">
        <v>470</v>
      </c>
      <c r="I248" s="83"/>
      <c r="L248" s="30"/>
      <c r="M248" s="150"/>
      <c r="T248" s="49"/>
      <c r="AT248" s="16" t="s">
        <v>125</v>
      </c>
      <c r="AU248" s="16" t="s">
        <v>80</v>
      </c>
    </row>
    <row r="249" spans="2:65" s="11" customFormat="1">
      <c r="B249" s="154"/>
      <c r="D249" s="148" t="s">
        <v>202</v>
      </c>
      <c r="E249" s="155" t="s">
        <v>1</v>
      </c>
      <c r="F249" s="156" t="s">
        <v>471</v>
      </c>
      <c r="H249" s="157">
        <v>25</v>
      </c>
      <c r="I249" s="158"/>
      <c r="L249" s="154"/>
      <c r="M249" s="159"/>
      <c r="T249" s="160"/>
      <c r="AT249" s="155" t="s">
        <v>202</v>
      </c>
      <c r="AU249" s="155" t="s">
        <v>80</v>
      </c>
      <c r="AV249" s="11" t="s">
        <v>80</v>
      </c>
      <c r="AW249" s="11" t="s">
        <v>31</v>
      </c>
      <c r="AX249" s="11" t="s">
        <v>70</v>
      </c>
      <c r="AY249" s="155" t="s">
        <v>115</v>
      </c>
    </row>
    <row r="250" spans="2:65" s="12" customFormat="1">
      <c r="B250" s="161"/>
      <c r="D250" s="148" t="s">
        <v>202</v>
      </c>
      <c r="E250" s="162" t="s">
        <v>1</v>
      </c>
      <c r="F250" s="163" t="s">
        <v>204</v>
      </c>
      <c r="H250" s="164">
        <v>25</v>
      </c>
      <c r="I250" s="165"/>
      <c r="L250" s="161"/>
      <c r="M250" s="166"/>
      <c r="T250" s="167"/>
      <c r="AT250" s="162" t="s">
        <v>202</v>
      </c>
      <c r="AU250" s="162" t="s">
        <v>80</v>
      </c>
      <c r="AV250" s="12" t="s">
        <v>139</v>
      </c>
      <c r="AW250" s="12" t="s">
        <v>31</v>
      </c>
      <c r="AX250" s="12" t="s">
        <v>78</v>
      </c>
      <c r="AY250" s="162" t="s">
        <v>115</v>
      </c>
    </row>
    <row r="251" spans="2:65" s="1" customFormat="1" ht="16.5" customHeight="1">
      <c r="B251" s="30"/>
      <c r="C251" s="136" t="s">
        <v>472</v>
      </c>
      <c r="D251" s="136" t="s">
        <v>118</v>
      </c>
      <c r="E251" s="137" t="s">
        <v>473</v>
      </c>
      <c r="F251" s="138" t="s">
        <v>474</v>
      </c>
      <c r="G251" s="139" t="s">
        <v>200</v>
      </c>
      <c r="H251" s="140">
        <v>15</v>
      </c>
      <c r="I251" s="141">
        <v>350</v>
      </c>
      <c r="J251" s="142">
        <f>ROUND(I251*H251,2)</f>
        <v>5250</v>
      </c>
      <c r="K251" s="138" t="s">
        <v>235</v>
      </c>
      <c r="L251" s="30"/>
      <c r="M251" s="143" t="s">
        <v>1</v>
      </c>
      <c r="N251" s="144" t="s">
        <v>41</v>
      </c>
      <c r="P251" s="145">
        <f>O251*H251</f>
        <v>0</v>
      </c>
      <c r="Q251" s="145">
        <v>0</v>
      </c>
      <c r="R251" s="145">
        <f>Q251*H251</f>
        <v>0</v>
      </c>
      <c r="S251" s="145">
        <v>0</v>
      </c>
      <c r="T251" s="146">
        <f>S251*H251</f>
        <v>0</v>
      </c>
      <c r="AR251" s="16" t="s">
        <v>456</v>
      </c>
      <c r="AT251" s="16" t="s">
        <v>118</v>
      </c>
      <c r="AU251" s="16" t="s">
        <v>80</v>
      </c>
      <c r="AY251" s="16" t="s">
        <v>115</v>
      </c>
      <c r="BE251" s="147">
        <f>IF(N251="základní",J251,0)</f>
        <v>5250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6" t="s">
        <v>78</v>
      </c>
      <c r="BK251" s="147">
        <f>ROUND(I251*H251,2)</f>
        <v>5250</v>
      </c>
      <c r="BL251" s="16" t="s">
        <v>456</v>
      </c>
      <c r="BM251" s="16" t="s">
        <v>475</v>
      </c>
    </row>
    <row r="252" spans="2:65" s="1" customFormat="1" ht="39">
      <c r="B252" s="30"/>
      <c r="D252" s="148" t="s">
        <v>125</v>
      </c>
      <c r="F252" s="149" t="s">
        <v>470</v>
      </c>
      <c r="I252" s="83"/>
      <c r="L252" s="30"/>
      <c r="M252" s="150"/>
      <c r="T252" s="49"/>
      <c r="AT252" s="16" t="s">
        <v>125</v>
      </c>
      <c r="AU252" s="16" t="s">
        <v>80</v>
      </c>
    </row>
    <row r="253" spans="2:65" s="11" customFormat="1">
      <c r="B253" s="154"/>
      <c r="D253" s="148" t="s">
        <v>202</v>
      </c>
      <c r="E253" s="155" t="s">
        <v>1</v>
      </c>
      <c r="F253" s="156" t="s">
        <v>465</v>
      </c>
      <c r="H253" s="157">
        <v>15</v>
      </c>
      <c r="I253" s="158"/>
      <c r="L253" s="154"/>
      <c r="M253" s="159"/>
      <c r="T253" s="160"/>
      <c r="AT253" s="155" t="s">
        <v>202</v>
      </c>
      <c r="AU253" s="155" t="s">
        <v>80</v>
      </c>
      <c r="AV253" s="11" t="s">
        <v>80</v>
      </c>
      <c r="AW253" s="11" t="s">
        <v>31</v>
      </c>
      <c r="AX253" s="11" t="s">
        <v>70</v>
      </c>
      <c r="AY253" s="155" t="s">
        <v>115</v>
      </c>
    </row>
    <row r="254" spans="2:65" s="12" customFormat="1">
      <c r="B254" s="161"/>
      <c r="D254" s="148" t="s">
        <v>202</v>
      </c>
      <c r="E254" s="162" t="s">
        <v>1</v>
      </c>
      <c r="F254" s="163" t="s">
        <v>204</v>
      </c>
      <c r="H254" s="164">
        <v>15</v>
      </c>
      <c r="I254" s="165"/>
      <c r="L254" s="161"/>
      <c r="M254" s="192"/>
      <c r="N254" s="193"/>
      <c r="O254" s="193"/>
      <c r="P254" s="193"/>
      <c r="Q254" s="193"/>
      <c r="R254" s="193"/>
      <c r="S254" s="193"/>
      <c r="T254" s="194"/>
      <c r="AT254" s="162" t="s">
        <v>202</v>
      </c>
      <c r="AU254" s="162" t="s">
        <v>80</v>
      </c>
      <c r="AV254" s="12" t="s">
        <v>139</v>
      </c>
      <c r="AW254" s="12" t="s">
        <v>31</v>
      </c>
      <c r="AX254" s="12" t="s">
        <v>78</v>
      </c>
      <c r="AY254" s="162" t="s">
        <v>115</v>
      </c>
    </row>
    <row r="255" spans="2:65" s="1" customFormat="1" ht="6.95" customHeight="1">
      <c r="B255" s="39"/>
      <c r="C255" s="40"/>
      <c r="D255" s="40"/>
      <c r="E255" s="40"/>
      <c r="F255" s="40"/>
      <c r="G255" s="40"/>
      <c r="H255" s="40"/>
      <c r="I255" s="99"/>
      <c r="J255" s="40"/>
      <c r="K255" s="40"/>
      <c r="L255" s="30"/>
    </row>
  </sheetData>
  <sheetProtection sheet="1" objects="1" scenarios="1" formatColumns="0" formatRows="0" autoFilter="0"/>
  <autoFilter ref="C91:K254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25" right="0.25" top="0.75" bottom="0.75" header="0.3" footer="0.3"/>
  <pageSetup paperSize="9" scale="6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VON - Vedlejší a ostatní ...</vt:lpstr>
      <vt:lpstr>D.1.1-2 - Architektonicko...</vt:lpstr>
      <vt:lpstr>'D.1.1-2 - Architektonicko...'!Názvy_tisku</vt:lpstr>
      <vt:lpstr>'Rekapitulace stavby'!Názvy_tisku</vt:lpstr>
      <vt:lpstr>'VON - Vedlejší a ostatní ...'!Názvy_tisku</vt:lpstr>
      <vt:lpstr>'D.1.1-2 - Architektonicko...'!Oblast_tisku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Zdenka</cp:lastModifiedBy>
  <cp:lastPrinted>2019-04-08T11:12:00Z</cp:lastPrinted>
  <dcterms:created xsi:type="dcterms:W3CDTF">2019-02-05T17:56:43Z</dcterms:created>
  <dcterms:modified xsi:type="dcterms:W3CDTF">2019-04-09T10:24:07Z</dcterms:modified>
</cp:coreProperties>
</file>